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30" activeTab="4"/>
  </bookViews>
  <sheets>
    <sheet name="насловна " sheetId="1" r:id="rId1"/>
    <sheet name="насловна набавке" sheetId="2" r:id="rId2"/>
    <sheet name="План 2021" sheetId="3" r:id="rId3"/>
    <sheet name="ЈН поступци2021" sheetId="4" r:id="rId4"/>
    <sheet name="bez postupka2021" sheetId="5" r:id="rId5"/>
  </sheets>
  <definedNames>
    <definedName name="_xlnm.Print_Titles" localSheetId="4">'bez postupka2021'!$3:$4</definedName>
    <definedName name="_xlnm.Print_Titles" localSheetId="3">'ЈН поступци2021'!$3:$4</definedName>
  </definedNames>
  <calcPr fullCalcOnLoad="1"/>
</workbook>
</file>

<file path=xl/sharedStrings.xml><?xml version="1.0" encoding="utf-8"?>
<sst xmlns="http://schemas.openxmlformats.org/spreadsheetml/2006/main" count="823" uniqueCount="303">
  <si>
    <t>У хиљадама динара</t>
  </si>
  <si>
    <t>Интернет и слично</t>
  </si>
  <si>
    <t>Услуге мобилног телефона</t>
  </si>
  <si>
    <t>Услуге превођења</t>
  </si>
  <si>
    <t>Правно заступање пред домаћим судовима</t>
  </si>
  <si>
    <t>Специјализоване  услуге</t>
  </si>
  <si>
    <t>Столарски радови</t>
  </si>
  <si>
    <t>Уља и мазива</t>
  </si>
  <si>
    <t>Антисеруми</t>
  </si>
  <si>
    <t>Лабораторијско стакло</t>
  </si>
  <si>
    <t>Намештај</t>
  </si>
  <si>
    <t>Рачунарска опрема</t>
  </si>
  <si>
    <t>Штампачи и фотокопир апарати</t>
  </si>
  <si>
    <t>Телефони</t>
  </si>
  <si>
    <t>Медицинска опрема</t>
  </si>
  <si>
    <t>Институт за јавно здравље Србије</t>
  </si>
  <si>
    <t>"Др Милан Јовановић Батут"</t>
  </si>
  <si>
    <t>Радови на крову</t>
  </si>
  <si>
    <t>Материјал за тестирање ваздуха</t>
  </si>
  <si>
    <t>Материјал за тестирање воде</t>
  </si>
  <si>
    <t>Со за путеве</t>
  </si>
  <si>
    <t>Алат и  инвентар</t>
  </si>
  <si>
    <t>Мерни и контролни инструменти</t>
  </si>
  <si>
    <t>Услуге за одржавање рачунара</t>
  </si>
  <si>
    <t>Осигурање возила</t>
  </si>
  <si>
    <t>Осигурање запослених у случају несреће на раду</t>
  </si>
  <si>
    <t>Зидарски радови</t>
  </si>
  <si>
    <t>Лабораторијске хемикалије</t>
  </si>
  <si>
    <t>Лабораторијски реагенси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</si>
  <si>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</si>
  <si>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</si>
  <si>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</si>
  <si>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</si>
  <si>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</si>
  <si>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</si>
  <si>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Издаци за гориво</t>
  </si>
  <si>
    <t>Дератизација и дезинсекција</t>
  </si>
  <si>
    <t>Лекови</t>
  </si>
  <si>
    <t>Остале услуге комуникације</t>
  </si>
  <si>
    <t xml:space="preserve">Остала опрема </t>
  </si>
  <si>
    <t xml:space="preserve">Уградна опрема </t>
  </si>
  <si>
    <t>ЗА</t>
  </si>
  <si>
    <t>Компјутерски софтвер</t>
  </si>
  <si>
    <t>Нематеријална имовина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</si>
  <si>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</si>
  <si>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</si>
  <si>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</si>
  <si>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</si>
  <si>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</si>
  <si>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</si>
  <si>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>Уговори о ауторском делу</t>
  </si>
  <si>
    <t>Текуће поправке и одржавање опреме за комуникацију</t>
  </si>
  <si>
    <t>Р. бр.</t>
  </si>
  <si>
    <t>Конто</t>
  </si>
  <si>
    <t xml:space="preserve">УКУПНО                                             </t>
  </si>
  <si>
    <t xml:space="preserve">ДОБРА ( МАТЕРИЈАЛ И ОПРЕМА )                        </t>
  </si>
  <si>
    <t>УСЛУГЕ - УКУПНО</t>
  </si>
  <si>
    <t>Електрична енергија</t>
  </si>
  <si>
    <t>Трошкови електричне енергије</t>
  </si>
  <si>
    <t>Комуналне услуге</t>
  </si>
  <si>
    <t>Услуге комуникације</t>
  </si>
  <si>
    <t>Услуге телефона, телефакса</t>
  </si>
  <si>
    <t>Трошкови осигурања</t>
  </si>
  <si>
    <t>Закуп имовине и опреме</t>
  </si>
  <si>
    <t>Закуп медицинске и лабораторијске опреме (амбалажа)</t>
  </si>
  <si>
    <t>Закуп апарата</t>
  </si>
  <si>
    <t>Трошкови службених путовања у иностранство</t>
  </si>
  <si>
    <t>Трошкови смештаја на службеном путу у иностранству</t>
  </si>
  <si>
    <t>Услуге по уговору</t>
  </si>
  <si>
    <t>Услуге за одржавања софтвера</t>
  </si>
  <si>
    <t>Услуге  информисања</t>
  </si>
  <si>
    <t>Остале услуге штампања, припреме (постера, плакатa, агенди, лифлета и израда другог пром.материјала)</t>
  </si>
  <si>
    <t>Објављивање тендера и информативних огласа</t>
  </si>
  <si>
    <t>Технички преглед</t>
  </si>
  <si>
    <t>Специјализоване услуге</t>
  </si>
  <si>
    <t xml:space="preserve">Лабораторијске услуге </t>
  </si>
  <si>
    <t xml:space="preserve">Остале медицинске услуге – систематски прегледи запослених </t>
  </si>
  <si>
    <t xml:space="preserve">Остале специјализоване услуге </t>
  </si>
  <si>
    <t xml:space="preserve">Текуће поправке и одржавање зграде и објеката </t>
  </si>
  <si>
    <t xml:space="preserve">Зидарски радови                                              </t>
  </si>
  <si>
    <t xml:space="preserve">Молерски  радови                          </t>
  </si>
  <si>
    <t>Радови на  водоводу и канализацији и друго</t>
  </si>
  <si>
    <t>Радови на комуникацијским  инсталацијама</t>
  </si>
  <si>
    <t>Текуће поправке  и одржавање опреме за саобраћај</t>
  </si>
  <si>
    <t>Текуће  поправке  и одржавање административне опреме</t>
  </si>
  <si>
    <t>Остала поправка и одржавање административне опреме</t>
  </si>
  <si>
    <t>Текуће поправке и одржавање медицинске и лабораторијске опреме</t>
  </si>
  <si>
    <t>Текуће поправке и одржавање мерних и контролних инструмената (баждарење и еталонирање)</t>
  </si>
  <si>
    <t>РАЗНИ МАТЕРИЈАЛИ</t>
  </si>
  <si>
    <t>Административни материјал</t>
  </si>
  <si>
    <t>ХТЗ опрема (рукавице, маске, каљаче и друго)</t>
  </si>
  <si>
    <t>Материјал за пољопривреду</t>
  </si>
  <si>
    <t>Храна за животиње (шаргарепа, купус, брикети,сунцокрет и друго)</t>
  </si>
  <si>
    <t>Стока за експерименте (кунићи)</t>
  </si>
  <si>
    <t>Материјал за образовање и усавршавање запослених</t>
  </si>
  <si>
    <t>Стручна литература за редовне потребе запослених</t>
  </si>
  <si>
    <t>Стручна литература за образовање запослених</t>
  </si>
  <si>
    <t>Материјал за саобраћај</t>
  </si>
  <si>
    <t>Остали материјал за превозна средства (гуме, ситан потрошни материјал, ауто козметика и остало)</t>
  </si>
  <si>
    <t>Материјал за очување животне средине</t>
  </si>
  <si>
    <t>Остали материјал за очување животне средине и науку (мат.за медицински отпад)</t>
  </si>
  <si>
    <t>Медицински и лабораторијски материјал</t>
  </si>
  <si>
    <t xml:space="preserve">Антибиограм дискови и таблете, дијагностичке таблете                                         </t>
  </si>
  <si>
    <t>Материјал за лабораторијске тестове</t>
  </si>
  <si>
    <t>Остали  медицински и лабораторијски материјал, наставци за аутоматске пипете, пипете, кирете, микротитрационе плоче, папир за суву и влажну стерилизацију  индикатори, брисеви , дрвени штапићи  четке за прање лаб.посуђа и друго</t>
  </si>
  <si>
    <t>Лабораторијски санитетски материјал (санитетска вата, памучна вата, папирна вата и газа)</t>
  </si>
  <si>
    <t>Медицински  шприцеви, игле, ланцете итд</t>
  </si>
  <si>
    <t>Материјал за одржавање хигијене и угоститељства</t>
  </si>
  <si>
    <t>Материјал за одржавање хигијене</t>
  </si>
  <si>
    <t>Инвентар за одржавање хигијене (четке, канте, зогери и други инвентар)</t>
  </si>
  <si>
    <t>Остали материјал за одржавање хигијене ( дозери и држачи за папир и други материјал)</t>
  </si>
  <si>
    <t>Материјал за угоститељство</t>
  </si>
  <si>
    <t>Материјал за потребе бифеа (храна,кетеринг,..)</t>
  </si>
  <si>
    <t>Материјал за  посебне намене</t>
  </si>
  <si>
    <t>Потрошни материјал (кесе за усисивач, сијалице, утичнице, кабл, тракасте завесе, венецијанери и друго)</t>
  </si>
  <si>
    <t>Резервни делови (електро, водовод и  канализацију  и друго)</t>
  </si>
  <si>
    <t>Административна опрема</t>
  </si>
  <si>
    <t>Уградна опрема - лабораториjски намештај</t>
  </si>
  <si>
    <t>Комуникациона опрема</t>
  </si>
  <si>
    <t>Телефонске централе са припадајућим инсталацијама и апаратима</t>
  </si>
  <si>
    <t xml:space="preserve">Електронска и фотографска опрема </t>
  </si>
  <si>
    <t xml:space="preserve">Опрема за домаћинство                                   </t>
  </si>
  <si>
    <t>Остала опрема - клима уређај</t>
  </si>
  <si>
    <t>Медицинска и лабораторијска опрема</t>
  </si>
  <si>
    <t>Лабораторијска опрема</t>
  </si>
  <si>
    <t>Опрема за јавну безбедност - противпожарна опрема</t>
  </si>
  <si>
    <t>ЈАВНЕ НАБАВКЕ</t>
  </si>
  <si>
    <r>
      <t xml:space="preserve"> 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У хиљадама динара</t>
    </r>
  </si>
  <si>
    <t>Редни број</t>
  </si>
  <si>
    <t>Спецификација</t>
  </si>
  <si>
    <t>Процењена вредност</t>
  </si>
  <si>
    <t>Врста поступка</t>
  </si>
  <si>
    <t>Оквирно време покретања поступка</t>
  </si>
  <si>
    <t>Оквирно време реализације уговора</t>
  </si>
  <si>
    <t>УКУПНО</t>
  </si>
  <si>
    <t>УСЛУГЕ</t>
  </si>
  <si>
    <t xml:space="preserve">Молерски  радови                           </t>
  </si>
  <si>
    <t>Текуће поправке  и одржавање опреме за саобраћај –механичка поправка</t>
  </si>
  <si>
    <t>Текуће поправке и одржавање опреме за јавну безбедност (противпожарне опреме)</t>
  </si>
  <si>
    <t>Електричне услуге</t>
  </si>
  <si>
    <t>Предмет набавке</t>
  </si>
  <si>
    <t>Конто (планска година)</t>
  </si>
  <si>
    <t>Износ на конту (планска година)</t>
  </si>
  <si>
    <t>Конто                      (планска година)</t>
  </si>
  <si>
    <t>Услуге телефона, телекса и телефакса</t>
  </si>
  <si>
    <t>Радови на водоводу и канализацији и др.</t>
  </si>
  <si>
    <t>Материјал за потребе бифеа (храна, кетеринг, ...)</t>
  </si>
  <si>
    <t> Оквирно време реализације уговора</t>
  </si>
  <si>
    <t xml:space="preserve">Остале специјализоване услуге  </t>
  </si>
  <si>
    <t>Текуће поправке и одржавање  опреме за јавну безбедностн и  и друге опреме</t>
  </si>
  <si>
    <t xml:space="preserve">Резервни делови (електро, водовод и  канализацију  и друго) </t>
  </si>
  <si>
    <t xml:space="preserve">Текуће поправке и одржавање централног грејања </t>
  </si>
  <si>
    <t>ДОБРА (ОПРЕМА И МАТЕРИЈАЛ)</t>
  </si>
  <si>
    <t>Укупна Процењена вредност</t>
  </si>
  <si>
    <t>Основ из Закона за изузеће</t>
  </si>
  <si>
    <t>НАБАВКЕ НА КОЈЕ СЕ ЗАКОН НЕ ПРИМЕЊУЈЕ</t>
  </si>
  <si>
    <t>Извор финансирања (планска година)</t>
  </si>
  <si>
    <t>01                            04</t>
  </si>
  <si>
    <r>
      <t>Извори финансирања</t>
    </r>
    <r>
      <rPr>
        <sz val="11"/>
        <color indexed="8"/>
        <rFont val="Times New Roman"/>
        <family val="1"/>
      </rPr>
      <t>:</t>
    </r>
  </si>
  <si>
    <t>Врста поступка (табела 1):</t>
  </si>
  <si>
    <t xml:space="preserve">1-Отворени поступак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</si>
  <si>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</si>
  <si>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2-Рестриктивни поступак</t>
  </si>
  <si>
    <t>3-Преговарачки поступак без  објављивања  јавног позива</t>
  </si>
  <si>
    <t xml:space="preserve">                                                                                                                       </t>
  </si>
  <si>
    <t xml:space="preserve">Институт за јавно здравље Србије </t>
  </si>
  <si>
    <t>ПО ВРСТАМА ПОСТУПКА</t>
  </si>
  <si>
    <t>4-Преговарачки поступак  са објављивањем јавног позива</t>
  </si>
  <si>
    <t xml:space="preserve">6-Поступак јавне набавке мале вредност                                                                      </t>
  </si>
  <si>
    <t>Услуге штампања образаца и извештаја</t>
  </si>
  <si>
    <t>Остали материјал за одржавање зграде</t>
  </si>
  <si>
    <t>Oстали административни материјал (књижице, печати, табулири, картони, обрасци, и слично)</t>
  </si>
  <si>
    <t xml:space="preserve">Остале стручне услуге </t>
  </si>
  <si>
    <t xml:space="preserve">                                                                                                                                         </t>
  </si>
  <si>
    <t>Осигурање имовине (објекти  и опрема)</t>
  </si>
  <si>
    <t xml:space="preserve">Канцеларијски материјал </t>
  </si>
  <si>
    <t xml:space="preserve">Крв и крвни деривати </t>
  </si>
  <si>
    <t>Материјал за  имунизацију- вакцине</t>
  </si>
  <si>
    <t>Обавезно осигурање запослених у случају несреће на раду</t>
  </si>
  <si>
    <t>Оквирно време закључења уговора</t>
  </si>
  <si>
    <t>5-Конкурс на нацрт</t>
  </si>
  <si>
    <t>Услуге штампања, припреме (постера, плакатa, агенди, лифлета и израда другог пром.материјала)</t>
  </si>
  <si>
    <t>Службена одећа и униформе</t>
  </si>
  <si>
    <t>Текуће поправке и одржавање произв. моторне непокретне и немоторне опреме (клима уређаја и сл. )</t>
  </si>
  <si>
    <t>ОПРЕМА</t>
  </si>
  <si>
    <r>
      <t xml:space="preserve">Остале опште услуге </t>
    </r>
    <r>
      <rPr>
        <sz val="11"/>
        <rFont val="Times New Roman"/>
        <family val="1"/>
      </rPr>
      <t>- фотокопирање</t>
    </r>
  </si>
  <si>
    <r>
      <t xml:space="preserve">Остали материјал за потребе бифеа </t>
    </r>
    <r>
      <rPr>
        <sz val="11"/>
        <color indexed="8"/>
        <rFont val="Times New Roman"/>
        <family val="1"/>
      </rPr>
      <t>(шоље, чаше, тањири, тацне, прибор и друго</t>
    </r>
    <r>
      <rPr>
        <sz val="11"/>
        <rFont val="Times New Roman"/>
        <family val="1"/>
      </rPr>
      <t>)</t>
    </r>
  </si>
  <si>
    <t>Материјал за  имунизацију за централизовано снабдевање - РФЗО</t>
  </si>
  <si>
    <t>ДОБРА (МАТЕРИЈАЛ+ОПРЕМА)</t>
  </si>
  <si>
    <t>Односи са јавношћу</t>
  </si>
  <si>
    <t xml:space="preserve">                     У хиљадама динара</t>
  </si>
  <si>
    <t>ПРЕДМЕТ НАБАВКИ</t>
  </si>
  <si>
    <t>без поступка</t>
  </si>
  <si>
    <t>ЈН поступци</t>
  </si>
  <si>
    <t xml:space="preserve">Набавке са поступком </t>
  </si>
  <si>
    <t xml:space="preserve">Набавке без поступка </t>
  </si>
  <si>
    <t>Ребаланс I Плана набавки</t>
  </si>
  <si>
    <t>s</t>
  </si>
  <si>
    <t>Осигурање имовине (објекти и опрема)</t>
  </si>
  <si>
    <t xml:space="preserve">Трошкови  смештаја на службеном путу у иностранству </t>
  </si>
  <si>
    <t>Остала поправка и одржавање уградне опреме</t>
  </si>
  <si>
    <t>Текуће поправке и одрж.производ. моторне непокретне и немоторне опреме (клима уређаја и сл.)</t>
  </si>
  <si>
    <t>Храна за експерименталне животиње (шаргарепа, купус, брикети,сунцокрет и друго)</t>
  </si>
  <si>
    <t>Животиње за експерименте (кунићи)</t>
  </si>
  <si>
    <t xml:space="preserve">Материјал за лабораторијске тестове </t>
  </si>
  <si>
    <t>Материјал за имунизацију за централизовано снабдевање - РФЗО</t>
  </si>
  <si>
    <t>Материјал за  имунизацију - вакцине</t>
  </si>
  <si>
    <t xml:space="preserve">Остале услуге за текуће поправке и одржавање зграде                                            </t>
  </si>
  <si>
    <t>Текуће поправке и одржавање опреме за саобраћај - возила</t>
  </si>
  <si>
    <t>Текуће поправке и одржавање рачунарске  опреме</t>
  </si>
  <si>
    <t xml:space="preserve">Остале услуге текуће поправке и одржавање зграде                                            </t>
  </si>
  <si>
    <t>Текуће поправке и одржавање рачунарске опреме</t>
  </si>
  <si>
    <t xml:space="preserve">Трошкови  превоза за службени пут у иностранство (авион, аутобус, воз) </t>
  </si>
  <si>
    <t>04</t>
  </si>
  <si>
    <t>01</t>
  </si>
  <si>
    <t>Oстале административне услуге (уговор о делу, ППП)</t>
  </si>
  <si>
    <t>центализована набавка</t>
  </si>
  <si>
    <t>Промена</t>
  </si>
  <si>
    <t xml:space="preserve">Промена </t>
  </si>
  <si>
    <t>Предлог Другог Ребаланса</t>
  </si>
  <si>
    <t>Први Ребаланс</t>
  </si>
  <si>
    <t>Текуће поправке и одржавање опреме за јавну безбедност  (противпожарне опреме)</t>
  </si>
  <si>
    <t xml:space="preserve">           у хиљадама динара</t>
  </si>
  <si>
    <t>Текуће поправке и одржавање  лабораторијске и опреме</t>
  </si>
  <si>
    <r>
      <t xml:space="preserve">                                                                                    </t>
    </r>
    <r>
      <rPr>
        <sz val="11"/>
        <rFont val="Times New Roman"/>
        <family val="1"/>
      </rPr>
      <t>У хиљадама динара</t>
    </r>
  </si>
  <si>
    <t>Остале опште услуге - физичко техничко обезбеђење</t>
  </si>
  <si>
    <t>Остале опште услуге - фотокопирање</t>
  </si>
  <si>
    <t>Остали материјал за потребе бифеа (шоље, чаше, тањири, тацне, прибор и друго)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</si>
  <si>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01- Буџет                                                                                                                            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</si>
  <si>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04-Сопствени  приходи буџетских корисника</t>
    </r>
  </si>
  <si>
    <t>Одвоз третираног медицинског отпада</t>
  </si>
  <si>
    <t xml:space="preserve">Стручне услуге </t>
  </si>
  <si>
    <t>Текуће поправке и одржававање  лабораторијске и медицинске опреме</t>
  </si>
  <si>
    <t>Радови на комуникацијским инсталацијама</t>
  </si>
  <si>
    <t>Tрошкови специјализованих услуга по пројектима</t>
  </si>
  <si>
    <t>Трошкови специјализованих услуга по пројектима</t>
  </si>
  <si>
    <t>Опрема за саобраћај</t>
  </si>
  <si>
    <t>Возило</t>
  </si>
  <si>
    <t>Oпрема за саобраћај</t>
  </si>
  <si>
    <t>у хиљадама динара</t>
  </si>
  <si>
    <t>2/2021.</t>
  </si>
  <si>
    <t>4/2021.</t>
  </si>
  <si>
    <t>12/2021.</t>
  </si>
  <si>
    <t>10/2021.</t>
  </si>
  <si>
    <t>5/2021.          10/2021.</t>
  </si>
  <si>
    <t>9/2021.</t>
  </si>
  <si>
    <t>3/2021.</t>
  </si>
  <si>
    <t>11/2021.</t>
  </si>
  <si>
    <t>5/2021.</t>
  </si>
  <si>
    <t>6/2021.          11/2021.</t>
  </si>
  <si>
    <t>6/2021.</t>
  </si>
  <si>
    <t>Материјал за  имунизацију против сезонског грипа</t>
  </si>
  <si>
    <t xml:space="preserve"> НАЦРТ ПЛАНА НАБАВКИ за 2021. годину</t>
  </si>
  <si>
    <t>2021. ГОДИНУ</t>
  </si>
  <si>
    <t>ЗА  2021. ГОДИНУ</t>
  </si>
  <si>
    <t>Остала опрема</t>
  </si>
  <si>
    <t>Материјал за имунизацију против сезонског грипа</t>
  </si>
  <si>
    <t xml:space="preserve"> </t>
  </si>
  <si>
    <t>2/2021.          9/2021.</t>
  </si>
  <si>
    <t>3/2021..</t>
  </si>
  <si>
    <t>5/2021.       11/2021.</t>
  </si>
  <si>
    <t>5/2021.         11/2021.</t>
  </si>
  <si>
    <t>2/2021.          10/2021.</t>
  </si>
  <si>
    <t>3/2021.          11/2021.</t>
  </si>
  <si>
    <t>2/2022.</t>
  </si>
  <si>
    <t>4/2022.</t>
  </si>
  <si>
    <t>2/2022 .         9/2022.</t>
  </si>
  <si>
    <t>12/2022.</t>
  </si>
  <si>
    <t>10/2022.</t>
  </si>
  <si>
    <t>5/2022.          10/2022.</t>
  </si>
  <si>
    <t>9/2022.</t>
  </si>
  <si>
    <t>10/2022..</t>
  </si>
  <si>
    <t>3/2022.</t>
  </si>
  <si>
    <t>5/2022.          11/2022.</t>
  </si>
  <si>
    <t>11/2022.</t>
  </si>
  <si>
    <t>5/2022.</t>
  </si>
  <si>
    <t>3/2022.          10/2022.</t>
  </si>
  <si>
    <t>6/2022.          11/2022.</t>
  </si>
  <si>
    <t>6/2022.</t>
  </si>
  <si>
    <t>4/2022..</t>
  </si>
  <si>
    <t>4/2021.         12/2021.</t>
  </si>
  <si>
    <t>4/2022.          12/2022.</t>
  </si>
  <si>
    <t>Члан 27</t>
  </si>
  <si>
    <t>Члан 13</t>
  </si>
  <si>
    <t>Члан 11</t>
  </si>
  <si>
    <t>Члан 12</t>
  </si>
  <si>
    <t xml:space="preserve">                                   Председник </t>
  </si>
  <si>
    <t xml:space="preserve"> ПЛАНА НАБАВКИ</t>
  </si>
  <si>
    <t xml:space="preserve"> ПЛАНА НАБАВКИ                 </t>
  </si>
  <si>
    <t>Закуп осталог простора</t>
  </si>
  <si>
    <t>Мај 2021. годинe</t>
  </si>
  <si>
    <t xml:space="preserve">ДРУГИ РЕБАЛАНС ПЛАНА НАБАВКИ ЗА 2021. Г0ДИНУ           
</t>
  </si>
  <si>
    <t>Други Ребаланс Плана за 2021.</t>
  </si>
  <si>
    <t xml:space="preserve">ДРУГИ РЕБАЛАНС ПЛАНА  НАБАВКИ  ЗА 2021. Г0ДИНУ           
</t>
  </si>
  <si>
    <t xml:space="preserve">Ребаланс Плана набавки </t>
  </si>
  <si>
    <t xml:space="preserve"> ДРУГИ РЕБАЛАНС ПЛАНА НАБАВКИ ЗА 2021. ГОДИНУ</t>
  </si>
  <si>
    <t>Други Ребаланс   ПЛАНА НАБАВКИ за 2021. годину</t>
  </si>
  <si>
    <t xml:space="preserve">                          ДРУГИ РЕБАЛАНС</t>
  </si>
  <si>
    <t xml:space="preserve">                                                                     ДРУГИ РЕБАЛАНС</t>
  </si>
  <si>
    <t xml:space="preserve">                                     Председник </t>
  </si>
  <si>
    <t xml:space="preserve">                                  Управног одбора</t>
  </si>
  <si>
    <t xml:space="preserve">                        Прим. др сц. мед. Небојша Милетић</t>
  </si>
  <si>
    <t xml:space="preserve">                                               Председник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</si>
</sst>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C1A]d\.\ mmmm\ yyyy"/>
  </numFmts>
  <fonts count="6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171" fontId="0" fillId="0" borderId="0" xfId="42" applyFont="1" applyAlignment="1">
      <alignment/>
    </xf>
    <xf numFmtId="3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 indent="7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42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17" fontId="9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3" fontId="9" fillId="0" borderId="0" xfId="0" applyNumberFormat="1" applyFont="1" applyAlignment="1">
      <alignment vertical="center"/>
    </xf>
    <xf numFmtId="171" fontId="0" fillId="0" borderId="0" xfId="42" applyFont="1" applyBorder="1" applyAlignment="1">
      <alignment/>
    </xf>
    <xf numFmtId="171" fontId="3" fillId="0" borderId="0" xfId="42" applyFont="1" applyBorder="1" applyAlignment="1">
      <alignment/>
    </xf>
    <xf numFmtId="171" fontId="21" fillId="0" borderId="0" xfId="42" applyFont="1" applyBorder="1" applyAlignment="1">
      <alignment/>
    </xf>
    <xf numFmtId="171" fontId="1" fillId="0" borderId="0" xfId="42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7"/>
    </xf>
    <xf numFmtId="0" fontId="9" fillId="0" borderId="0" xfId="0" applyFont="1" applyFill="1" applyAlignment="1">
      <alignment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Alignment="1">
      <alignment/>
    </xf>
    <xf numFmtId="171" fontId="9" fillId="0" borderId="0" xfId="42" applyFont="1" applyFill="1" applyAlignment="1">
      <alignment/>
    </xf>
    <xf numFmtId="4" fontId="1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/>
    </xf>
    <xf numFmtId="0" fontId="9" fillId="0" borderId="0" xfId="0" applyFont="1" applyAlignment="1">
      <alignment horizontal="left" indent="50"/>
    </xf>
    <xf numFmtId="0" fontId="9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 horizontal="left" indent="25"/>
    </xf>
    <xf numFmtId="0" fontId="9" fillId="0" borderId="0" xfId="0" applyFont="1" applyAlignment="1">
      <alignment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indent="25"/>
    </xf>
    <xf numFmtId="4" fontId="9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 indent="25"/>
    </xf>
    <xf numFmtId="0" fontId="9" fillId="0" borderId="0" xfId="0" applyFont="1" applyAlignment="1">
      <alignment horizontal="left" indent="25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indent="23"/>
    </xf>
    <xf numFmtId="0" fontId="0" fillId="0" borderId="0" xfId="0" applyAlignment="1">
      <alignment horizontal="left" indent="23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indent="25"/>
    </xf>
    <xf numFmtId="0" fontId="0" fillId="0" borderId="0" xfId="0" applyAlignment="1">
      <alignment horizontal="left" indent="25"/>
    </xf>
    <xf numFmtId="0" fontId="9" fillId="0" borderId="0" xfId="0" applyFont="1" applyAlignment="1">
      <alignment horizontal="left" indent="48"/>
    </xf>
    <xf numFmtId="0" fontId="0" fillId="0" borderId="0" xfId="0" applyAlignment="1">
      <alignment horizontal="left" indent="48"/>
    </xf>
    <xf numFmtId="0" fontId="8" fillId="35" borderId="0" xfId="0" applyFont="1" applyFill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indent="25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indent="50"/>
    </xf>
    <xf numFmtId="0" fontId="6" fillId="0" borderId="0" xfId="0" applyFont="1" applyAlignment="1">
      <alignment horizontal="left" indent="25"/>
    </xf>
    <xf numFmtId="4" fontId="6" fillId="0" borderId="0" xfId="0" applyNumberFormat="1" applyFont="1" applyAlignment="1">
      <alignment horizontal="left" indent="2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7" sqref="A7:N7"/>
    </sheetView>
  </sheetViews>
  <sheetFormatPr defaultColWidth="9.140625" defaultRowHeight="12.75"/>
  <cols>
    <col min="3" max="3" width="30.57421875" style="0" customWidth="1"/>
    <col min="9" max="9" width="14.28125" style="0" customWidth="1"/>
    <col min="10" max="10" width="54.28125" style="0" customWidth="1"/>
  </cols>
  <sheetData>
    <row r="1" spans="1:10" ht="18">
      <c r="A1" s="203" t="s">
        <v>165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8">
      <c r="A2" s="203" t="s">
        <v>16</v>
      </c>
      <c r="B2" s="203"/>
      <c r="C2" s="203"/>
      <c r="D2" s="203"/>
      <c r="E2" s="203"/>
      <c r="F2" s="203"/>
      <c r="G2" s="203"/>
      <c r="H2" s="203"/>
      <c r="I2" s="203"/>
      <c r="J2" s="203"/>
    </row>
    <row r="3" ht="15">
      <c r="A3" s="56"/>
    </row>
    <row r="4" ht="15">
      <c r="A4" s="56"/>
    </row>
    <row r="5" ht="76.5" customHeight="1">
      <c r="A5" s="57"/>
    </row>
    <row r="6" spans="1:10" ht="24.75">
      <c r="A6" s="204"/>
      <c r="B6" s="204"/>
      <c r="C6" s="204"/>
      <c r="D6" s="204"/>
      <c r="E6" s="204"/>
      <c r="F6" s="204"/>
      <c r="G6" s="204"/>
      <c r="H6" s="204"/>
      <c r="I6" s="204"/>
      <c r="J6" s="204"/>
    </row>
    <row r="7" spans="1:14" ht="51.75" customHeight="1">
      <c r="A7" s="206" t="s">
        <v>298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</row>
    <row r="8" spans="1:10" ht="24.75">
      <c r="A8" s="204" t="s">
        <v>287</v>
      </c>
      <c r="B8" s="204"/>
      <c r="C8" s="204"/>
      <c r="D8" s="204"/>
      <c r="E8" s="204"/>
      <c r="F8" s="204"/>
      <c r="G8" s="204"/>
      <c r="H8" s="204"/>
      <c r="I8" s="204"/>
      <c r="J8" s="204"/>
    </row>
    <row r="9" ht="16.5" customHeight="1">
      <c r="A9" s="60"/>
    </row>
    <row r="10" spans="1:10" ht="24.75">
      <c r="A10" s="131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24.75">
      <c r="A11" s="204" t="s">
        <v>166</v>
      </c>
      <c r="B11" s="204"/>
      <c r="C11" s="204"/>
      <c r="D11" s="204"/>
      <c r="E11" s="204"/>
      <c r="F11" s="204"/>
      <c r="G11" s="204"/>
      <c r="H11" s="204"/>
      <c r="I11" s="204"/>
      <c r="J11" s="204"/>
    </row>
    <row r="12" ht="21.75" customHeight="1">
      <c r="A12" s="60"/>
    </row>
    <row r="13" spans="1:10" ht="24.75">
      <c r="A13" s="204" t="s">
        <v>254</v>
      </c>
      <c r="B13" s="204"/>
      <c r="C13" s="204"/>
      <c r="D13" s="204"/>
      <c r="E13" s="204"/>
      <c r="F13" s="204"/>
      <c r="G13" s="204"/>
      <c r="H13" s="204"/>
      <c r="I13" s="204"/>
      <c r="J13" s="204"/>
    </row>
    <row r="14" ht="24.75">
      <c r="A14" s="60"/>
    </row>
    <row r="15" ht="15">
      <c r="A15" s="58"/>
    </row>
    <row r="16" ht="15">
      <c r="A16" s="58"/>
    </row>
    <row r="17" ht="15">
      <c r="A17" s="58"/>
    </row>
    <row r="18" ht="15">
      <c r="A18" s="58"/>
    </row>
    <row r="19" ht="15">
      <c r="A19" s="58"/>
    </row>
    <row r="20" ht="166.5" customHeight="1">
      <c r="A20" s="58"/>
    </row>
    <row r="21" spans="1:10" ht="15">
      <c r="A21" s="205" t="s">
        <v>290</v>
      </c>
      <c r="B21" s="205"/>
      <c r="C21" s="205"/>
      <c r="D21" s="205"/>
      <c r="E21" s="205"/>
      <c r="F21" s="205"/>
      <c r="G21" s="205"/>
      <c r="H21" s="205"/>
      <c r="I21" s="205"/>
      <c r="J21" s="205"/>
    </row>
  </sheetData>
  <sheetProtection/>
  <mergeCells count="8">
    <mergeCell ref="A1:J1"/>
    <mergeCell ref="A2:J2"/>
    <mergeCell ref="A8:J8"/>
    <mergeCell ref="A21:J21"/>
    <mergeCell ref="A13:J13"/>
    <mergeCell ref="A11:J11"/>
    <mergeCell ref="A6:J6"/>
    <mergeCell ref="A7:N7"/>
  </mergeCells>
  <printOptions/>
  <pageMargins left="0.7" right="0.7" top="0.75" bottom="0.75" header="0.3" footer="0.3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6">
      <selection activeCell="A8" sqref="A8:N8"/>
    </sheetView>
  </sheetViews>
  <sheetFormatPr defaultColWidth="9.140625" defaultRowHeight="12.75"/>
  <sheetData>
    <row r="1" spans="1:9" ht="18">
      <c r="A1" s="203" t="s">
        <v>15</v>
      </c>
      <c r="B1" s="203"/>
      <c r="C1" s="203"/>
      <c r="D1" s="203"/>
      <c r="E1" s="203"/>
      <c r="F1" s="203"/>
      <c r="G1" s="203"/>
      <c r="H1" s="203"/>
      <c r="I1" s="203"/>
    </row>
    <row r="2" spans="1:9" ht="18">
      <c r="A2" s="203" t="s">
        <v>16</v>
      </c>
      <c r="B2" s="203"/>
      <c r="C2" s="203"/>
      <c r="D2" s="203"/>
      <c r="E2" s="203"/>
      <c r="F2" s="203"/>
      <c r="G2" s="203"/>
      <c r="H2" s="203"/>
      <c r="I2" s="203"/>
    </row>
    <row r="3" ht="15">
      <c r="A3" s="56"/>
    </row>
    <row r="4" ht="15">
      <c r="A4" s="56"/>
    </row>
    <row r="5" ht="15">
      <c r="A5" s="56"/>
    </row>
    <row r="6" spans="1:9" ht="92.25" customHeight="1">
      <c r="A6" s="211"/>
      <c r="B6" s="211"/>
      <c r="C6" s="211"/>
      <c r="D6" s="211"/>
      <c r="E6" s="211"/>
      <c r="F6" s="211"/>
      <c r="G6" s="211"/>
      <c r="H6" s="211"/>
      <c r="I6" s="211"/>
    </row>
    <row r="7" spans="1:14" ht="42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0"/>
      <c r="L7" s="200"/>
      <c r="M7" s="200"/>
      <c r="N7" s="200"/>
    </row>
    <row r="8" spans="1:14" ht="33.75" customHeight="1">
      <c r="A8" s="208" t="s">
        <v>297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</row>
    <row r="9" spans="1:9" ht="42" customHeight="1">
      <c r="A9" s="212" t="s">
        <v>288</v>
      </c>
      <c r="B9" s="212"/>
      <c r="C9" s="212"/>
      <c r="D9" s="212"/>
      <c r="E9" s="212"/>
      <c r="F9" s="212"/>
      <c r="G9" s="212"/>
      <c r="H9" s="212"/>
      <c r="I9" s="212"/>
    </row>
    <row r="10" spans="1:9" ht="22.5">
      <c r="A10" s="210" t="s">
        <v>41</v>
      </c>
      <c r="B10" s="210"/>
      <c r="C10" s="210"/>
      <c r="D10" s="210"/>
      <c r="E10" s="210"/>
      <c r="F10" s="210"/>
      <c r="G10" s="210"/>
      <c r="H10" s="210"/>
      <c r="I10" s="210"/>
    </row>
    <row r="11" ht="27">
      <c r="A11" s="57"/>
    </row>
    <row r="12" spans="1:9" ht="22.5">
      <c r="A12" s="210" t="s">
        <v>253</v>
      </c>
      <c r="B12" s="210"/>
      <c r="C12" s="210"/>
      <c r="D12" s="210"/>
      <c r="E12" s="210"/>
      <c r="F12" s="210"/>
      <c r="G12" s="210"/>
      <c r="H12" s="210"/>
      <c r="I12" s="210"/>
    </row>
    <row r="13" ht="15">
      <c r="A13" s="58"/>
    </row>
    <row r="14" ht="15">
      <c r="A14" s="58"/>
    </row>
    <row r="15" ht="15">
      <c r="A15" s="58"/>
    </row>
    <row r="16" ht="15">
      <c r="A16" s="58"/>
    </row>
    <row r="17" ht="15">
      <c r="A17" s="58"/>
    </row>
    <row r="18" ht="6.75" customHeight="1">
      <c r="A18" s="58"/>
    </row>
    <row r="19" ht="15" hidden="1">
      <c r="A19" s="58"/>
    </row>
    <row r="20" ht="15" hidden="1">
      <c r="A20" s="58"/>
    </row>
    <row r="21" ht="15" hidden="1">
      <c r="A21" s="58"/>
    </row>
    <row r="22" ht="15" hidden="1">
      <c r="A22" s="58"/>
    </row>
    <row r="23" ht="168.75" customHeight="1">
      <c r="A23" s="58"/>
    </row>
    <row r="24" spans="1:9" ht="15">
      <c r="A24" s="205" t="s">
        <v>290</v>
      </c>
      <c r="B24" s="205"/>
      <c r="C24" s="205"/>
      <c r="D24" s="205"/>
      <c r="E24" s="205"/>
      <c r="F24" s="205"/>
      <c r="G24" s="205"/>
      <c r="H24" s="205"/>
      <c r="I24" s="205"/>
    </row>
  </sheetData>
  <sheetProtection/>
  <mergeCells count="9">
    <mergeCell ref="A8:N8"/>
    <mergeCell ref="A12:I12"/>
    <mergeCell ref="A24:I24"/>
    <mergeCell ref="A1:I1"/>
    <mergeCell ref="A2:I2"/>
    <mergeCell ref="A6:I6"/>
    <mergeCell ref="A9:I9"/>
    <mergeCell ref="A10:I10"/>
    <mergeCell ref="A7:J7"/>
  </mergeCells>
  <printOptions/>
  <pageMargins left="0.75" right="0.75" top="0.79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12">
      <selection activeCell="C113" sqref="C113"/>
    </sheetView>
  </sheetViews>
  <sheetFormatPr defaultColWidth="9.140625" defaultRowHeight="12.75"/>
  <cols>
    <col min="1" max="1" width="6.57421875" style="96" customWidth="1"/>
    <col min="2" max="2" width="10.57421875" style="96" customWidth="1"/>
    <col min="3" max="3" width="44.57421875" style="96" customWidth="1"/>
    <col min="4" max="4" width="13.421875" style="138" hidden="1" customWidth="1"/>
    <col min="5" max="5" width="19.00390625" style="96" hidden="1" customWidth="1"/>
    <col min="6" max="6" width="15.8515625" style="96" customWidth="1"/>
    <col min="7" max="7" width="16.421875" style="96" hidden="1" customWidth="1"/>
    <col min="8" max="8" width="16.421875" style="96" customWidth="1"/>
    <col min="9" max="9" width="15.421875" style="96" customWidth="1"/>
    <col min="10" max="10" width="15.8515625" style="96" customWidth="1"/>
    <col min="11" max="11" width="17.57421875" style="96" customWidth="1"/>
    <col min="12" max="12" width="1.57421875" style="96" hidden="1" customWidth="1"/>
    <col min="13" max="13" width="13.00390625" style="96" hidden="1" customWidth="1"/>
    <col min="14" max="14" width="13.8515625" style="96" hidden="1" customWidth="1"/>
    <col min="15" max="15" width="11.421875" style="96" hidden="1" customWidth="1"/>
    <col min="16" max="16" width="14.00390625" style="96" hidden="1" customWidth="1"/>
    <col min="17" max="17" width="12.7109375" style="96" hidden="1" customWidth="1"/>
    <col min="18" max="18" width="17.57421875" style="96" hidden="1" customWidth="1"/>
    <col min="19" max="19" width="14.00390625" style="96" customWidth="1"/>
    <col min="20" max="20" width="13.00390625" style="135" customWidth="1"/>
    <col min="21" max="21" width="9.140625" style="96" customWidth="1"/>
    <col min="22" max="22" width="17.28125" style="135" bestFit="1" customWidth="1"/>
    <col min="23" max="23" width="9.140625" style="96" customWidth="1"/>
    <col min="24" max="24" width="15.8515625" style="135" customWidth="1"/>
    <col min="25" max="16384" width="9.140625" style="96" customWidth="1"/>
  </cols>
  <sheetData>
    <row r="1" spans="1:3" ht="13.5">
      <c r="A1" s="101"/>
      <c r="B1" s="101"/>
      <c r="C1" s="112"/>
    </row>
    <row r="2" spans="1:3" ht="12.75" customHeight="1">
      <c r="A2" s="213"/>
      <c r="B2" s="213"/>
      <c r="C2" s="213"/>
    </row>
    <row r="3" spans="1:19" ht="22.5" customHeight="1">
      <c r="A3" s="215" t="s">
        <v>295</v>
      </c>
      <c r="B3" s="215"/>
      <c r="C3" s="215"/>
      <c r="D3" s="216"/>
      <c r="E3" s="216"/>
      <c r="F3" s="216"/>
      <c r="G3" s="216"/>
      <c r="H3" s="216"/>
      <c r="I3" s="216"/>
      <c r="J3" s="216"/>
      <c r="K3" s="216"/>
      <c r="O3" s="214" t="s">
        <v>222</v>
      </c>
      <c r="P3" s="214"/>
      <c r="Q3" s="139"/>
      <c r="R3" s="139"/>
      <c r="S3" s="139"/>
    </row>
    <row r="4" spans="5:18" ht="19.5" customHeight="1">
      <c r="E4" s="96" t="s">
        <v>0</v>
      </c>
      <c r="K4" s="96" t="s">
        <v>239</v>
      </c>
      <c r="L4" s="102" t="s">
        <v>190</v>
      </c>
      <c r="R4" s="96" t="s">
        <v>239</v>
      </c>
    </row>
    <row r="5" spans="1:24" s="146" customFormat="1" ht="70.5" customHeight="1">
      <c r="A5" s="141" t="s">
        <v>52</v>
      </c>
      <c r="B5" s="141" t="s">
        <v>53</v>
      </c>
      <c r="C5" s="141" t="s">
        <v>191</v>
      </c>
      <c r="D5" s="144" t="s">
        <v>192</v>
      </c>
      <c r="E5" s="141" t="s">
        <v>193</v>
      </c>
      <c r="F5" s="141" t="s">
        <v>194</v>
      </c>
      <c r="G5" s="141" t="s">
        <v>217</v>
      </c>
      <c r="H5" s="141" t="s">
        <v>217</v>
      </c>
      <c r="I5" s="141" t="s">
        <v>195</v>
      </c>
      <c r="J5" s="141" t="s">
        <v>217</v>
      </c>
      <c r="K5" s="141" t="s">
        <v>296</v>
      </c>
      <c r="L5" s="141" t="s">
        <v>196</v>
      </c>
      <c r="M5" s="141" t="s">
        <v>217</v>
      </c>
      <c r="N5" s="141" t="s">
        <v>220</v>
      </c>
      <c r="O5" s="141" t="s">
        <v>217</v>
      </c>
      <c r="P5" s="141" t="s">
        <v>219</v>
      </c>
      <c r="Q5" s="141" t="s">
        <v>217</v>
      </c>
      <c r="R5" s="141" t="s">
        <v>252</v>
      </c>
      <c r="S5" s="140"/>
      <c r="T5" s="145"/>
      <c r="V5" s="145"/>
      <c r="X5" s="145"/>
    </row>
    <row r="6" spans="1:19" ht="24.75" customHeight="1">
      <c r="A6" s="142"/>
      <c r="B6" s="147"/>
      <c r="C6" s="148" t="s">
        <v>54</v>
      </c>
      <c r="D6" s="143" t="e">
        <f aca="true" t="shared" si="0" ref="D6:J6">D7+D8</f>
        <v>#REF!</v>
      </c>
      <c r="E6" s="143" t="e">
        <f t="shared" si="0"/>
        <v>#REF!</v>
      </c>
      <c r="F6" s="143">
        <f t="shared" si="0"/>
        <v>2265426</v>
      </c>
      <c r="G6" s="143" t="e">
        <f t="shared" si="0"/>
        <v>#REF!</v>
      </c>
      <c r="H6" s="143">
        <v>0</v>
      </c>
      <c r="I6" s="143">
        <f>I7+I8</f>
        <v>115427</v>
      </c>
      <c r="J6" s="143">
        <f t="shared" si="0"/>
        <v>917</v>
      </c>
      <c r="K6" s="143">
        <f>K7+K8</f>
        <v>2381770</v>
      </c>
      <c r="L6" s="149" t="s">
        <v>197</v>
      </c>
      <c r="M6" s="143">
        <f>M8</f>
        <v>2250</v>
      </c>
      <c r="N6" s="143">
        <f>K6+M6</f>
        <v>2384020</v>
      </c>
      <c r="O6" s="143">
        <f>O7+O8</f>
        <v>2085</v>
      </c>
      <c r="P6" s="143">
        <f>N6+O6</f>
        <v>2386105</v>
      </c>
      <c r="Q6" s="143">
        <f>Q7+Q8</f>
        <v>-391713</v>
      </c>
      <c r="R6" s="143">
        <f>K6+Q6</f>
        <v>1990057</v>
      </c>
      <c r="S6" s="150"/>
    </row>
    <row r="7" spans="1:19" ht="24.75" customHeight="1">
      <c r="A7" s="142"/>
      <c r="B7" s="147"/>
      <c r="C7" s="148" t="s">
        <v>55</v>
      </c>
      <c r="D7" s="143" t="e">
        <f>D76+D113+D122</f>
        <v>#REF!</v>
      </c>
      <c r="E7" s="143" t="e">
        <f>E76</f>
        <v>#REF!</v>
      </c>
      <c r="F7" s="143">
        <f>F76+F129</f>
        <v>2189696</v>
      </c>
      <c r="G7" s="143" t="e">
        <f>G76</f>
        <v>#REF!</v>
      </c>
      <c r="H7" s="143"/>
      <c r="I7" s="143">
        <f>I76+I129</f>
        <v>79595</v>
      </c>
      <c r="J7" s="143">
        <f>J76</f>
        <v>0</v>
      </c>
      <c r="K7" s="143">
        <f>F7+I7</f>
        <v>2269291</v>
      </c>
      <c r="L7" s="143">
        <f>92880+72840</f>
        <v>165720</v>
      </c>
      <c r="M7" s="143"/>
      <c r="N7" s="143">
        <f>K7+M7</f>
        <v>2269291</v>
      </c>
      <c r="O7" s="143">
        <f>O100+O149</f>
        <v>2000</v>
      </c>
      <c r="P7" s="143">
        <f>N7+O7</f>
        <v>2271291</v>
      </c>
      <c r="Q7" s="143">
        <f>Q76</f>
        <v>-393583</v>
      </c>
      <c r="R7" s="143">
        <f aca="true" t="shared" si="1" ref="R7:R71">K7+Q7</f>
        <v>1875708</v>
      </c>
      <c r="S7" s="150"/>
    </row>
    <row r="8" spans="1:19" ht="24.75" customHeight="1">
      <c r="A8" s="142"/>
      <c r="B8" s="147"/>
      <c r="C8" s="148" t="s">
        <v>56</v>
      </c>
      <c r="D8" s="143" t="e">
        <f>D9+D11+D14+D19+D23+D27+D30+D46+D51+D62+D64+D71</f>
        <v>#REF!</v>
      </c>
      <c r="E8" s="143" t="e">
        <f>E9+E11+E14+E19+E23+E27+E30+E46+E51+E62+E64+E71</f>
        <v>#REF!</v>
      </c>
      <c r="F8" s="143">
        <f>F9+F14+F19+F27+F30+F46+F51+F62+F64+F71</f>
        <v>75730</v>
      </c>
      <c r="G8" s="143">
        <f>G9+G11+G14+G19+G23+G27+G30+G46+G51+G62+G64+G71</f>
        <v>0</v>
      </c>
      <c r="H8" s="143"/>
      <c r="I8" s="143">
        <f>I9+I14+I19+I27+I30+I46+I51+I62+I64+I71+I11+I23</f>
        <v>35832</v>
      </c>
      <c r="J8" s="143">
        <f>J9+J11+J14+J19+J23+J27+J30+J46+J51+J62+J64+J71</f>
        <v>917</v>
      </c>
      <c r="K8" s="143">
        <f>F8+I8+J8</f>
        <v>112479</v>
      </c>
      <c r="L8" s="143">
        <f>50265+300</f>
        <v>50565</v>
      </c>
      <c r="M8" s="143">
        <f>M38</f>
        <v>2250</v>
      </c>
      <c r="N8" s="143">
        <f>K8+M8</f>
        <v>114729</v>
      </c>
      <c r="O8" s="143">
        <f>O49+O73</f>
        <v>85</v>
      </c>
      <c r="P8" s="143">
        <f>N8+O8</f>
        <v>114814</v>
      </c>
      <c r="Q8" s="143">
        <f>Q9+Q11+Q14+Q19+Q27+Q30+Q51+Q62+Q64+Q71+Q46</f>
        <v>1870</v>
      </c>
      <c r="R8" s="143">
        <f t="shared" si="1"/>
        <v>114349</v>
      </c>
      <c r="S8" s="150"/>
    </row>
    <row r="9" spans="1:19" ht="24.75" customHeight="1">
      <c r="A9" s="142"/>
      <c r="B9" s="147"/>
      <c r="C9" s="148" t="s">
        <v>57</v>
      </c>
      <c r="D9" s="143">
        <f aca="true" t="shared" si="2" ref="D9:J9">D10</f>
        <v>0</v>
      </c>
      <c r="E9" s="143">
        <f t="shared" si="2"/>
        <v>4500</v>
      </c>
      <c r="F9" s="143">
        <f t="shared" si="2"/>
        <v>3750</v>
      </c>
      <c r="G9" s="143">
        <f t="shared" si="2"/>
        <v>0</v>
      </c>
      <c r="H9" s="143"/>
      <c r="I9" s="143">
        <f t="shared" si="2"/>
        <v>0</v>
      </c>
      <c r="J9" s="143">
        <f t="shared" si="2"/>
        <v>0</v>
      </c>
      <c r="K9" s="143">
        <f aca="true" t="shared" si="3" ref="K9:K71">F9+G9+I9+J9</f>
        <v>3750</v>
      </c>
      <c r="L9" s="149"/>
      <c r="M9" s="143"/>
      <c r="N9" s="143">
        <f>N10</f>
        <v>3750</v>
      </c>
      <c r="O9" s="143"/>
      <c r="P9" s="143">
        <f>N9</f>
        <v>3750</v>
      </c>
      <c r="Q9" s="143"/>
      <c r="R9" s="143">
        <f t="shared" si="1"/>
        <v>3750</v>
      </c>
      <c r="S9" s="150"/>
    </row>
    <row r="10" spans="1:19" ht="24.75" customHeight="1">
      <c r="A10" s="142">
        <v>1</v>
      </c>
      <c r="B10" s="151">
        <v>421211</v>
      </c>
      <c r="C10" s="152" t="s">
        <v>58</v>
      </c>
      <c r="D10" s="153"/>
      <c r="E10" s="154">
        <v>4500</v>
      </c>
      <c r="F10" s="154">
        <f>4500/1.2</f>
        <v>3750</v>
      </c>
      <c r="G10" s="154"/>
      <c r="H10" s="154"/>
      <c r="I10" s="154"/>
      <c r="J10" s="154"/>
      <c r="K10" s="154">
        <f t="shared" si="3"/>
        <v>3750</v>
      </c>
      <c r="L10" s="154"/>
      <c r="M10" s="154"/>
      <c r="N10" s="154">
        <f>K10+M10</f>
        <v>3750</v>
      </c>
      <c r="O10" s="154"/>
      <c r="P10" s="154">
        <f>M10+O10</f>
        <v>0</v>
      </c>
      <c r="Q10" s="154"/>
      <c r="R10" s="154">
        <f t="shared" si="1"/>
        <v>3750</v>
      </c>
      <c r="S10" s="155"/>
    </row>
    <row r="11" spans="1:19" ht="24.75" customHeight="1">
      <c r="A11" s="142"/>
      <c r="B11" s="147"/>
      <c r="C11" s="148" t="s">
        <v>59</v>
      </c>
      <c r="D11" s="143">
        <f>D12+D13</f>
        <v>350</v>
      </c>
      <c r="E11" s="143">
        <f>E12+E13</f>
        <v>1000</v>
      </c>
      <c r="F11" s="143">
        <f>F12+F13</f>
        <v>0</v>
      </c>
      <c r="G11" s="143">
        <f>G12</f>
        <v>0</v>
      </c>
      <c r="H11" s="143"/>
      <c r="I11" s="143">
        <f>I12+I13</f>
        <v>790</v>
      </c>
      <c r="J11" s="143">
        <f>J12+J13</f>
        <v>0</v>
      </c>
      <c r="K11" s="143">
        <f t="shared" si="3"/>
        <v>790</v>
      </c>
      <c r="L11" s="149"/>
      <c r="M11" s="143"/>
      <c r="N11" s="143">
        <f>N12+N13</f>
        <v>790</v>
      </c>
      <c r="O11" s="143"/>
      <c r="P11" s="143">
        <f>N11</f>
        <v>790</v>
      </c>
      <c r="Q11" s="143"/>
      <c r="R11" s="143">
        <f t="shared" si="1"/>
        <v>790</v>
      </c>
      <c r="S11" s="150"/>
    </row>
    <row r="12" spans="1:19" ht="24.75" customHeight="1">
      <c r="A12" s="142">
        <v>2</v>
      </c>
      <c r="B12" s="151">
        <v>421321</v>
      </c>
      <c r="C12" s="152" t="s">
        <v>36</v>
      </c>
      <c r="D12" s="153">
        <v>350</v>
      </c>
      <c r="E12" s="156"/>
      <c r="F12" s="154"/>
      <c r="G12" s="154"/>
      <c r="H12" s="154"/>
      <c r="I12" s="154">
        <v>300</v>
      </c>
      <c r="J12" s="154"/>
      <c r="K12" s="154">
        <f t="shared" si="3"/>
        <v>300</v>
      </c>
      <c r="L12" s="154"/>
      <c r="M12" s="154"/>
      <c r="N12" s="154">
        <f>K12+M12</f>
        <v>300</v>
      </c>
      <c r="O12" s="154"/>
      <c r="P12" s="154">
        <f>M12+O12</f>
        <v>0</v>
      </c>
      <c r="Q12" s="154"/>
      <c r="R12" s="154">
        <f t="shared" si="1"/>
        <v>300</v>
      </c>
      <c r="S12" s="155"/>
    </row>
    <row r="13" spans="1:19" ht="24.75" customHeight="1">
      <c r="A13" s="142">
        <v>3</v>
      </c>
      <c r="B13" s="151">
        <v>421324</v>
      </c>
      <c r="C13" s="157" t="s">
        <v>230</v>
      </c>
      <c r="D13" s="153"/>
      <c r="E13" s="154">
        <v>1000</v>
      </c>
      <c r="F13" s="154"/>
      <c r="G13" s="154"/>
      <c r="H13" s="154"/>
      <c r="I13" s="154">
        <v>490</v>
      </c>
      <c r="J13" s="154"/>
      <c r="K13" s="154">
        <f t="shared" si="3"/>
        <v>490</v>
      </c>
      <c r="L13" s="154"/>
      <c r="M13" s="154"/>
      <c r="N13" s="154">
        <f>K13+M13</f>
        <v>490</v>
      </c>
      <c r="O13" s="154"/>
      <c r="P13" s="154">
        <f>M13+O13</f>
        <v>0</v>
      </c>
      <c r="Q13" s="154"/>
      <c r="R13" s="154">
        <f t="shared" si="1"/>
        <v>490</v>
      </c>
      <c r="S13" s="155"/>
    </row>
    <row r="14" spans="1:19" ht="24.75" customHeight="1">
      <c r="A14" s="142"/>
      <c r="B14" s="151"/>
      <c r="C14" s="100" t="s">
        <v>60</v>
      </c>
      <c r="D14" s="143">
        <f>D15+D16+D17+D18</f>
        <v>390</v>
      </c>
      <c r="E14" s="143">
        <f>E15+E16+E17+E18</f>
        <v>2700</v>
      </c>
      <c r="F14" s="143">
        <f>F15+F16+F17+F18</f>
        <v>2466</v>
      </c>
      <c r="G14" s="143">
        <f>G15</f>
        <v>0</v>
      </c>
      <c r="H14" s="143"/>
      <c r="I14" s="143">
        <f>I15+I16+I17+I18</f>
        <v>167</v>
      </c>
      <c r="J14" s="143">
        <f>J15+J16+J17+J18</f>
        <v>0</v>
      </c>
      <c r="K14" s="143">
        <f t="shared" si="3"/>
        <v>2633</v>
      </c>
      <c r="L14" s="143"/>
      <c r="M14" s="143"/>
      <c r="N14" s="143">
        <f>N15+N16</f>
        <v>1916</v>
      </c>
      <c r="O14" s="143"/>
      <c r="P14" s="143">
        <f>N14</f>
        <v>1916</v>
      </c>
      <c r="Q14" s="143"/>
      <c r="R14" s="143">
        <f t="shared" si="1"/>
        <v>2633</v>
      </c>
      <c r="S14" s="150"/>
    </row>
    <row r="15" spans="1:19" ht="24.75" customHeight="1">
      <c r="A15" s="142">
        <v>4</v>
      </c>
      <c r="B15" s="151">
        <v>421411</v>
      </c>
      <c r="C15" s="157" t="s">
        <v>61</v>
      </c>
      <c r="D15" s="153"/>
      <c r="E15" s="154">
        <v>1400</v>
      </c>
      <c r="F15" s="154">
        <v>1333</v>
      </c>
      <c r="G15" s="154"/>
      <c r="H15" s="154"/>
      <c r="I15" s="154"/>
      <c r="J15" s="154"/>
      <c r="K15" s="154">
        <f t="shared" si="3"/>
        <v>1333</v>
      </c>
      <c r="L15" s="154"/>
      <c r="M15" s="154"/>
      <c r="N15" s="154">
        <f>K15+M15</f>
        <v>1333</v>
      </c>
      <c r="O15" s="154"/>
      <c r="P15" s="154">
        <f>M15+O15</f>
        <v>0</v>
      </c>
      <c r="Q15" s="154"/>
      <c r="R15" s="154">
        <f t="shared" si="1"/>
        <v>1333</v>
      </c>
      <c r="S15" s="155"/>
    </row>
    <row r="16" spans="1:19" ht="24.75" customHeight="1">
      <c r="A16" s="142">
        <v>5</v>
      </c>
      <c r="B16" s="151">
        <v>421412</v>
      </c>
      <c r="C16" s="157" t="s">
        <v>1</v>
      </c>
      <c r="D16" s="153"/>
      <c r="E16" s="156">
        <v>700</v>
      </c>
      <c r="F16" s="154">
        <v>583</v>
      </c>
      <c r="G16" s="154"/>
      <c r="H16" s="154"/>
      <c r="I16" s="154"/>
      <c r="J16" s="154"/>
      <c r="K16" s="154">
        <f t="shared" si="3"/>
        <v>583</v>
      </c>
      <c r="L16" s="154"/>
      <c r="M16" s="154"/>
      <c r="N16" s="154">
        <f>K16+M16</f>
        <v>583</v>
      </c>
      <c r="O16" s="154"/>
      <c r="P16" s="154">
        <f>M16+O16</f>
        <v>0</v>
      </c>
      <c r="Q16" s="154"/>
      <c r="R16" s="154">
        <f t="shared" si="1"/>
        <v>583</v>
      </c>
      <c r="S16" s="155"/>
    </row>
    <row r="17" spans="1:19" ht="24.75" customHeight="1">
      <c r="A17" s="142">
        <f>A16+1</f>
        <v>6</v>
      </c>
      <c r="B17" s="151">
        <v>421414</v>
      </c>
      <c r="C17" s="157" t="s">
        <v>2</v>
      </c>
      <c r="D17" s="153"/>
      <c r="E17" s="156">
        <v>600</v>
      </c>
      <c r="F17" s="154">
        <v>550</v>
      </c>
      <c r="G17" s="154"/>
      <c r="H17" s="154"/>
      <c r="I17" s="154"/>
      <c r="J17" s="154"/>
      <c r="K17" s="154">
        <f t="shared" si="3"/>
        <v>550</v>
      </c>
      <c r="L17" s="154"/>
      <c r="M17" s="154"/>
      <c r="N17" s="154">
        <f>K17+M17</f>
        <v>550</v>
      </c>
      <c r="O17" s="154"/>
      <c r="P17" s="154">
        <f>M17+O17</f>
        <v>0</v>
      </c>
      <c r="Q17" s="154"/>
      <c r="R17" s="154">
        <f t="shared" si="1"/>
        <v>550</v>
      </c>
      <c r="S17" s="155"/>
    </row>
    <row r="18" spans="1:19" ht="24.75" customHeight="1">
      <c r="A18" s="142">
        <f>A17+1</f>
        <v>7</v>
      </c>
      <c r="B18" s="151">
        <v>4214191</v>
      </c>
      <c r="C18" s="157" t="s">
        <v>38</v>
      </c>
      <c r="D18" s="153">
        <v>390</v>
      </c>
      <c r="E18" s="156"/>
      <c r="F18" s="154"/>
      <c r="G18" s="154"/>
      <c r="H18" s="154"/>
      <c r="I18" s="154">
        <v>167</v>
      </c>
      <c r="J18" s="154"/>
      <c r="K18" s="154">
        <f t="shared" si="3"/>
        <v>167</v>
      </c>
      <c r="L18" s="154"/>
      <c r="M18" s="154"/>
      <c r="N18" s="154">
        <f>K18+M18</f>
        <v>167</v>
      </c>
      <c r="O18" s="154"/>
      <c r="P18" s="154">
        <f>M18+O18</f>
        <v>0</v>
      </c>
      <c r="Q18" s="154"/>
      <c r="R18" s="154">
        <f t="shared" si="1"/>
        <v>167</v>
      </c>
      <c r="S18" s="155"/>
    </row>
    <row r="19" spans="1:19" ht="24.75" customHeight="1">
      <c r="A19" s="142"/>
      <c r="B19" s="147"/>
      <c r="C19" s="100" t="s">
        <v>62</v>
      </c>
      <c r="D19" s="143">
        <f>D20+D21+D22</f>
        <v>0</v>
      </c>
      <c r="E19" s="143">
        <f>E20+E21+E22</f>
        <v>1590</v>
      </c>
      <c r="F19" s="143">
        <f>F20+F21+F22</f>
        <v>1700</v>
      </c>
      <c r="G19" s="143">
        <f>G20</f>
        <v>0</v>
      </c>
      <c r="H19" s="143"/>
      <c r="I19" s="143">
        <f>I20+I21+I22</f>
        <v>0</v>
      </c>
      <c r="J19" s="143">
        <f>J20+J21+J22</f>
        <v>0</v>
      </c>
      <c r="K19" s="143">
        <f t="shared" si="3"/>
        <v>1700</v>
      </c>
      <c r="L19" s="143"/>
      <c r="M19" s="143"/>
      <c r="N19" s="143">
        <f>N20+N21+N22</f>
        <v>1700</v>
      </c>
      <c r="O19" s="143"/>
      <c r="P19" s="143">
        <f>N19</f>
        <v>1700</v>
      </c>
      <c r="Q19" s="143">
        <f>Q20+Q21+Q22</f>
        <v>400</v>
      </c>
      <c r="R19" s="143">
        <f t="shared" si="1"/>
        <v>2100</v>
      </c>
      <c r="S19" s="150"/>
    </row>
    <row r="20" spans="1:19" ht="24.75" customHeight="1">
      <c r="A20" s="142">
        <v>8</v>
      </c>
      <c r="B20" s="151">
        <v>421511</v>
      </c>
      <c r="C20" s="157" t="s">
        <v>198</v>
      </c>
      <c r="D20" s="153"/>
      <c r="E20" s="154">
        <v>700</v>
      </c>
      <c r="F20" s="154">
        <v>750</v>
      </c>
      <c r="G20" s="154"/>
      <c r="H20" s="154"/>
      <c r="I20" s="154"/>
      <c r="J20" s="154"/>
      <c r="K20" s="154">
        <f t="shared" si="3"/>
        <v>750</v>
      </c>
      <c r="L20" s="154"/>
      <c r="M20" s="154"/>
      <c r="N20" s="154">
        <f aca="true" t="shared" si="4" ref="N20:N30">K20+M20</f>
        <v>750</v>
      </c>
      <c r="O20" s="154"/>
      <c r="P20" s="154">
        <f>M20+O20</f>
        <v>0</v>
      </c>
      <c r="Q20" s="154">
        <v>100</v>
      </c>
      <c r="R20" s="154">
        <f t="shared" si="1"/>
        <v>850</v>
      </c>
      <c r="S20" s="155"/>
    </row>
    <row r="21" spans="1:19" ht="24.75" customHeight="1">
      <c r="A21" s="142">
        <f>A20+1</f>
        <v>9</v>
      </c>
      <c r="B21" s="151">
        <v>421512</v>
      </c>
      <c r="C21" s="157" t="s">
        <v>24</v>
      </c>
      <c r="D21" s="153"/>
      <c r="E21" s="156">
        <v>500</v>
      </c>
      <c r="F21" s="154">
        <v>750</v>
      </c>
      <c r="G21" s="154"/>
      <c r="H21" s="154"/>
      <c r="I21" s="154"/>
      <c r="J21" s="154"/>
      <c r="K21" s="154">
        <f t="shared" si="3"/>
        <v>750</v>
      </c>
      <c r="L21" s="154"/>
      <c r="M21" s="154"/>
      <c r="N21" s="154">
        <f t="shared" si="4"/>
        <v>750</v>
      </c>
      <c r="O21" s="154"/>
      <c r="P21" s="154">
        <f>M21+O21</f>
        <v>0</v>
      </c>
      <c r="Q21" s="154">
        <v>300</v>
      </c>
      <c r="R21" s="154">
        <f t="shared" si="1"/>
        <v>1050</v>
      </c>
      <c r="S21" s="155"/>
    </row>
    <row r="22" spans="1:19" ht="33.75" customHeight="1">
      <c r="A22" s="142">
        <v>10</v>
      </c>
      <c r="B22" s="151">
        <v>421521</v>
      </c>
      <c r="C22" s="157" t="s">
        <v>25</v>
      </c>
      <c r="D22" s="153"/>
      <c r="E22" s="156">
        <v>390</v>
      </c>
      <c r="F22" s="154">
        <v>200</v>
      </c>
      <c r="G22" s="154"/>
      <c r="H22" s="154"/>
      <c r="I22" s="154"/>
      <c r="J22" s="154"/>
      <c r="K22" s="154">
        <f t="shared" si="3"/>
        <v>200</v>
      </c>
      <c r="L22" s="154"/>
      <c r="M22" s="154"/>
      <c r="N22" s="154">
        <f t="shared" si="4"/>
        <v>200</v>
      </c>
      <c r="O22" s="154"/>
      <c r="P22" s="154">
        <f>M22+O22</f>
        <v>0</v>
      </c>
      <c r="Q22" s="154"/>
      <c r="R22" s="154">
        <f t="shared" si="1"/>
        <v>200</v>
      </c>
      <c r="S22" s="155"/>
    </row>
    <row r="23" spans="1:19" ht="24.75" customHeight="1">
      <c r="A23" s="142"/>
      <c r="B23" s="151"/>
      <c r="C23" s="100" t="s">
        <v>63</v>
      </c>
      <c r="D23" s="158">
        <f>D24+D26</f>
        <v>300</v>
      </c>
      <c r="E23" s="158">
        <f>E24+E26</f>
        <v>0</v>
      </c>
      <c r="F23" s="158"/>
      <c r="G23" s="158"/>
      <c r="H23" s="158"/>
      <c r="I23" s="143">
        <f>I24+I26+I25</f>
        <v>233</v>
      </c>
      <c r="J23" s="143">
        <f>J25</f>
        <v>600</v>
      </c>
      <c r="K23" s="143">
        <f t="shared" si="3"/>
        <v>833</v>
      </c>
      <c r="L23" s="158"/>
      <c r="M23" s="143"/>
      <c r="N23" s="143">
        <f t="shared" si="4"/>
        <v>833</v>
      </c>
      <c r="O23" s="143"/>
      <c r="P23" s="143">
        <f>N23</f>
        <v>833</v>
      </c>
      <c r="Q23" s="143"/>
      <c r="R23" s="143">
        <f t="shared" si="1"/>
        <v>833</v>
      </c>
      <c r="S23" s="150"/>
    </row>
    <row r="24" spans="1:19" ht="24.75" customHeight="1">
      <c r="A24" s="142">
        <v>11</v>
      </c>
      <c r="B24" s="151">
        <v>421612</v>
      </c>
      <c r="C24" s="157" t="s">
        <v>65</v>
      </c>
      <c r="D24" s="153">
        <v>100</v>
      </c>
      <c r="E24" s="156"/>
      <c r="F24" s="154"/>
      <c r="G24" s="154"/>
      <c r="H24" s="154"/>
      <c r="I24" s="154">
        <v>125</v>
      </c>
      <c r="J24" s="154"/>
      <c r="K24" s="154">
        <f t="shared" si="3"/>
        <v>125</v>
      </c>
      <c r="L24" s="154"/>
      <c r="M24" s="154"/>
      <c r="N24" s="154">
        <f t="shared" si="4"/>
        <v>125</v>
      </c>
      <c r="O24" s="154"/>
      <c r="P24" s="154">
        <f>M24+O24</f>
        <v>0</v>
      </c>
      <c r="Q24" s="154"/>
      <c r="R24" s="154">
        <f t="shared" si="1"/>
        <v>125</v>
      </c>
      <c r="S24" s="155"/>
    </row>
    <row r="25" spans="1:19" ht="24.75" customHeight="1">
      <c r="A25" s="142">
        <v>12</v>
      </c>
      <c r="B25" s="151">
        <v>421619</v>
      </c>
      <c r="C25" s="157" t="s">
        <v>289</v>
      </c>
      <c r="D25" s="153"/>
      <c r="E25" s="156"/>
      <c r="F25" s="154"/>
      <c r="G25" s="154"/>
      <c r="H25" s="154"/>
      <c r="I25" s="154"/>
      <c r="J25" s="154">
        <v>600</v>
      </c>
      <c r="K25" s="154">
        <f t="shared" si="3"/>
        <v>600</v>
      </c>
      <c r="L25" s="154"/>
      <c r="M25" s="154"/>
      <c r="N25" s="154"/>
      <c r="O25" s="154"/>
      <c r="P25" s="154"/>
      <c r="Q25" s="154"/>
      <c r="R25" s="154"/>
      <c r="S25" s="155"/>
    </row>
    <row r="26" spans="1:19" ht="39.75" customHeight="1">
      <c r="A26" s="142">
        <v>13</v>
      </c>
      <c r="B26" s="151">
        <v>421625</v>
      </c>
      <c r="C26" s="157" t="s">
        <v>64</v>
      </c>
      <c r="D26" s="153">
        <v>200</v>
      </c>
      <c r="E26" s="156"/>
      <c r="F26" s="154"/>
      <c r="G26" s="154"/>
      <c r="H26" s="154"/>
      <c r="I26" s="154">
        <v>108</v>
      </c>
      <c r="J26" s="154"/>
      <c r="K26" s="154">
        <f t="shared" si="3"/>
        <v>108</v>
      </c>
      <c r="L26" s="154"/>
      <c r="M26" s="154"/>
      <c r="N26" s="154">
        <f t="shared" si="4"/>
        <v>108</v>
      </c>
      <c r="O26" s="154"/>
      <c r="P26" s="154">
        <f>M26+O26</f>
        <v>0</v>
      </c>
      <c r="Q26" s="154"/>
      <c r="R26" s="154">
        <f t="shared" si="1"/>
        <v>108</v>
      </c>
      <c r="S26" s="155"/>
    </row>
    <row r="27" spans="1:19" ht="39.75" customHeight="1">
      <c r="A27" s="142"/>
      <c r="B27" s="147"/>
      <c r="C27" s="100" t="s">
        <v>66</v>
      </c>
      <c r="D27" s="158">
        <f>D29</f>
        <v>0</v>
      </c>
      <c r="E27" s="158">
        <f>E29</f>
        <v>700</v>
      </c>
      <c r="F27" s="143">
        <f>F29+F28</f>
        <v>1414</v>
      </c>
      <c r="G27" s="143">
        <f>G28</f>
        <v>0</v>
      </c>
      <c r="H27" s="143"/>
      <c r="I27" s="158">
        <f>I29</f>
        <v>0</v>
      </c>
      <c r="J27" s="158">
        <f>J29</f>
        <v>0</v>
      </c>
      <c r="K27" s="143">
        <f t="shared" si="3"/>
        <v>1414</v>
      </c>
      <c r="L27" s="158"/>
      <c r="M27" s="143"/>
      <c r="N27" s="143">
        <f t="shared" si="4"/>
        <v>1414</v>
      </c>
      <c r="O27" s="143"/>
      <c r="P27" s="143">
        <f>N27</f>
        <v>1414</v>
      </c>
      <c r="Q27" s="143">
        <f>Q28+Q29</f>
        <v>0</v>
      </c>
      <c r="R27" s="143">
        <f t="shared" si="1"/>
        <v>1414</v>
      </c>
      <c r="S27" s="150"/>
    </row>
    <row r="28" spans="1:19" ht="34.5" customHeight="1">
      <c r="A28" s="142">
        <v>14</v>
      </c>
      <c r="B28" s="151">
        <v>422221</v>
      </c>
      <c r="C28" s="157" t="s">
        <v>212</v>
      </c>
      <c r="D28" s="153"/>
      <c r="E28" s="156">
        <v>700</v>
      </c>
      <c r="F28" s="154">
        <v>667</v>
      </c>
      <c r="G28" s="154"/>
      <c r="H28" s="154"/>
      <c r="I28" s="154"/>
      <c r="J28" s="154"/>
      <c r="K28" s="154">
        <f t="shared" si="3"/>
        <v>667</v>
      </c>
      <c r="L28" s="154"/>
      <c r="M28" s="154"/>
      <c r="N28" s="154">
        <f t="shared" si="4"/>
        <v>667</v>
      </c>
      <c r="O28" s="154"/>
      <c r="P28" s="154">
        <f>M28+O28</f>
        <v>0</v>
      </c>
      <c r="Q28" s="154"/>
      <c r="R28" s="154">
        <f t="shared" si="1"/>
        <v>667</v>
      </c>
      <c r="S28" s="155"/>
    </row>
    <row r="29" spans="1:19" ht="28.5" customHeight="1">
      <c r="A29" s="142">
        <v>15</v>
      </c>
      <c r="B29" s="151">
        <v>422231</v>
      </c>
      <c r="C29" s="157" t="s">
        <v>199</v>
      </c>
      <c r="D29" s="153"/>
      <c r="E29" s="156">
        <v>700</v>
      </c>
      <c r="F29" s="154">
        <v>747</v>
      </c>
      <c r="G29" s="154"/>
      <c r="H29" s="154"/>
      <c r="I29" s="154"/>
      <c r="J29" s="154"/>
      <c r="K29" s="154">
        <v>747</v>
      </c>
      <c r="L29" s="154"/>
      <c r="M29" s="154"/>
      <c r="N29" s="154">
        <f t="shared" si="4"/>
        <v>747</v>
      </c>
      <c r="O29" s="154"/>
      <c r="P29" s="154">
        <f>M29+O29</f>
        <v>0</v>
      </c>
      <c r="Q29" s="154"/>
      <c r="R29" s="154">
        <f t="shared" si="1"/>
        <v>747</v>
      </c>
      <c r="S29" s="155"/>
    </row>
    <row r="30" spans="1:19" ht="24.75" customHeight="1">
      <c r="A30" s="142"/>
      <c r="B30" s="151"/>
      <c r="C30" s="100" t="s">
        <v>68</v>
      </c>
      <c r="D30" s="143" t="e">
        <f>D31+D32+D33+#REF!+D34+D35+#REF!+#REF!+D37+D39+D40+D43+D44+D45+#REF!+D36+D41</f>
        <v>#REF!</v>
      </c>
      <c r="E30" s="143" t="e">
        <f>E31+E32+E33+#REF!+E34+E35+#REF!+#REF!+E37+E39+E40+E43+E44+E45+#REF!+E36+E41</f>
        <v>#REF!</v>
      </c>
      <c r="F30" s="143">
        <f>F31+F32+F33+F34+F35+F37+F39+F40+F43+F44+F45+F36+F41+F38</f>
        <v>53100</v>
      </c>
      <c r="G30" s="143">
        <f>G31</f>
        <v>0</v>
      </c>
      <c r="H30" s="143"/>
      <c r="I30" s="143">
        <f>I31+I32+I33+I34+I35+I37+I39+I40+I43+I44+I45+I36+I41+I42</f>
        <v>25678</v>
      </c>
      <c r="J30" s="143">
        <f>J31+J32+J33+J34+J35+J37+J39+J40+J43+J44+J45+J36+J41+J42</f>
        <v>0</v>
      </c>
      <c r="K30" s="143">
        <f t="shared" si="3"/>
        <v>78778</v>
      </c>
      <c r="L30" s="143" t="e">
        <f>K31+L32+K33+#REF!+K34+K35+#REF!+#REF!+K36+K37+K39+K40+K41+K43+K44+K45+#REF!</f>
        <v>#REF!</v>
      </c>
      <c r="M30" s="143"/>
      <c r="N30" s="143">
        <f t="shared" si="4"/>
        <v>78778</v>
      </c>
      <c r="O30" s="143"/>
      <c r="P30" s="143">
        <f>N30</f>
        <v>78778</v>
      </c>
      <c r="Q30" s="143">
        <f>Q31+Q32+Q33+Q34+Q35+Q36+Q37+Q38+Q39+Q40+Q41+Q42+Q43+Q44+Q45</f>
        <v>980</v>
      </c>
      <c r="R30" s="143">
        <f t="shared" si="1"/>
        <v>79758</v>
      </c>
      <c r="S30" s="150"/>
    </row>
    <row r="31" spans="1:19" ht="24.75" customHeight="1">
      <c r="A31" s="142">
        <v>16</v>
      </c>
      <c r="B31" s="151">
        <v>423111</v>
      </c>
      <c r="C31" s="157" t="s">
        <v>3</v>
      </c>
      <c r="D31" s="153">
        <v>330</v>
      </c>
      <c r="E31" s="156"/>
      <c r="F31" s="154"/>
      <c r="G31" s="154"/>
      <c r="H31" s="154"/>
      <c r="I31" s="154">
        <v>375</v>
      </c>
      <c r="J31" s="154"/>
      <c r="K31" s="154">
        <f t="shared" si="3"/>
        <v>375</v>
      </c>
      <c r="L31" s="154"/>
      <c r="M31" s="154"/>
      <c r="N31" s="154">
        <f aca="true" t="shared" si="5" ref="N31:N37">K31+M31</f>
        <v>375</v>
      </c>
      <c r="O31" s="154"/>
      <c r="P31" s="154">
        <f aca="true" t="shared" si="6" ref="P31:P37">N31+O31</f>
        <v>375</v>
      </c>
      <c r="Q31" s="154"/>
      <c r="R31" s="154">
        <f t="shared" si="1"/>
        <v>375</v>
      </c>
      <c r="S31" s="155"/>
    </row>
    <row r="32" spans="1:19" ht="48" customHeight="1">
      <c r="A32" s="142">
        <v>17</v>
      </c>
      <c r="B32" s="151">
        <v>423191</v>
      </c>
      <c r="C32" s="157" t="s">
        <v>215</v>
      </c>
      <c r="D32" s="153"/>
      <c r="E32" s="154">
        <v>1500</v>
      </c>
      <c r="F32" s="154"/>
      <c r="G32" s="154"/>
      <c r="H32" s="154"/>
      <c r="I32" s="154">
        <v>21000</v>
      </c>
      <c r="J32" s="154"/>
      <c r="K32" s="154">
        <f t="shared" si="3"/>
        <v>21000</v>
      </c>
      <c r="L32" s="143">
        <v>1800</v>
      </c>
      <c r="M32" s="154"/>
      <c r="N32" s="154">
        <f t="shared" si="5"/>
        <v>21000</v>
      </c>
      <c r="O32" s="154"/>
      <c r="P32" s="154">
        <f t="shared" si="6"/>
        <v>21000</v>
      </c>
      <c r="Q32" s="154"/>
      <c r="R32" s="154">
        <f t="shared" si="1"/>
        <v>21000</v>
      </c>
      <c r="S32" s="155"/>
    </row>
    <row r="33" spans="1:19" ht="48" customHeight="1">
      <c r="A33" s="142">
        <v>18</v>
      </c>
      <c r="B33" s="151">
        <v>423199</v>
      </c>
      <c r="C33" s="157" t="s">
        <v>50</v>
      </c>
      <c r="D33" s="153">
        <v>390</v>
      </c>
      <c r="E33" s="156"/>
      <c r="F33" s="154"/>
      <c r="G33" s="154"/>
      <c r="H33" s="154"/>
      <c r="I33" s="154">
        <v>390</v>
      </c>
      <c r="J33" s="154"/>
      <c r="K33" s="154">
        <f t="shared" si="3"/>
        <v>390</v>
      </c>
      <c r="L33" s="154"/>
      <c r="M33" s="154"/>
      <c r="N33" s="154">
        <f t="shared" si="5"/>
        <v>390</v>
      </c>
      <c r="O33" s="154"/>
      <c r="P33" s="154">
        <f t="shared" si="6"/>
        <v>390</v>
      </c>
      <c r="Q33" s="154"/>
      <c r="R33" s="154">
        <f t="shared" si="1"/>
        <v>390</v>
      </c>
      <c r="S33" s="155"/>
    </row>
    <row r="34" spans="1:19" ht="24.75" customHeight="1">
      <c r="A34" s="142">
        <v>19</v>
      </c>
      <c r="B34" s="151">
        <v>423212</v>
      </c>
      <c r="C34" s="157" t="s">
        <v>69</v>
      </c>
      <c r="D34" s="153"/>
      <c r="E34" s="156">
        <v>850</v>
      </c>
      <c r="F34" s="154">
        <v>41300</v>
      </c>
      <c r="G34" s="154"/>
      <c r="H34" s="154"/>
      <c r="I34" s="154"/>
      <c r="J34" s="154"/>
      <c r="K34" s="154">
        <f t="shared" si="3"/>
        <v>41300</v>
      </c>
      <c r="L34" s="154"/>
      <c r="M34" s="154"/>
      <c r="N34" s="154">
        <f t="shared" si="5"/>
        <v>41300</v>
      </c>
      <c r="O34" s="154"/>
      <c r="P34" s="154">
        <f t="shared" si="6"/>
        <v>41300</v>
      </c>
      <c r="Q34" s="154"/>
      <c r="R34" s="154">
        <f t="shared" si="1"/>
        <v>41300</v>
      </c>
      <c r="S34" s="155"/>
    </row>
    <row r="35" spans="1:19" ht="24.75" customHeight="1">
      <c r="A35" s="142">
        <v>20</v>
      </c>
      <c r="B35" s="151">
        <v>423221</v>
      </c>
      <c r="C35" s="157" t="s">
        <v>23</v>
      </c>
      <c r="D35" s="153"/>
      <c r="E35" s="156">
        <v>1000</v>
      </c>
      <c r="F35" s="154"/>
      <c r="G35" s="154"/>
      <c r="H35" s="154"/>
      <c r="I35" s="154">
        <v>83</v>
      </c>
      <c r="J35" s="154"/>
      <c r="K35" s="154">
        <f t="shared" si="3"/>
        <v>83</v>
      </c>
      <c r="L35" s="154"/>
      <c r="M35" s="154"/>
      <c r="N35" s="154">
        <f t="shared" si="5"/>
        <v>83</v>
      </c>
      <c r="O35" s="154"/>
      <c r="P35" s="154">
        <f t="shared" si="6"/>
        <v>83</v>
      </c>
      <c r="Q35" s="154"/>
      <c r="R35" s="154">
        <f t="shared" si="1"/>
        <v>83</v>
      </c>
      <c r="S35" s="155"/>
    </row>
    <row r="36" spans="1:19" ht="26.25" customHeight="1">
      <c r="A36" s="142">
        <v>21</v>
      </c>
      <c r="B36" s="151">
        <v>423418</v>
      </c>
      <c r="C36" s="157" t="s">
        <v>169</v>
      </c>
      <c r="D36" s="153"/>
      <c r="E36" s="154">
        <v>300</v>
      </c>
      <c r="F36" s="154">
        <v>700</v>
      </c>
      <c r="G36" s="154"/>
      <c r="H36" s="154"/>
      <c r="I36" s="154"/>
      <c r="J36" s="154"/>
      <c r="K36" s="154">
        <v>700</v>
      </c>
      <c r="L36" s="154"/>
      <c r="M36" s="154"/>
      <c r="N36" s="154">
        <f t="shared" si="5"/>
        <v>700</v>
      </c>
      <c r="O36" s="154"/>
      <c r="P36" s="154">
        <f t="shared" si="6"/>
        <v>700</v>
      </c>
      <c r="Q36" s="154"/>
      <c r="R36" s="154">
        <f t="shared" si="1"/>
        <v>700</v>
      </c>
      <c r="S36" s="155"/>
    </row>
    <row r="37" spans="1:19" ht="42">
      <c r="A37" s="142">
        <v>22</v>
      </c>
      <c r="B37" s="151">
        <v>423419</v>
      </c>
      <c r="C37" s="157" t="s">
        <v>71</v>
      </c>
      <c r="D37" s="153"/>
      <c r="E37" s="154">
        <v>1000</v>
      </c>
      <c r="F37" s="154">
        <v>4500</v>
      </c>
      <c r="G37" s="154"/>
      <c r="H37" s="154"/>
      <c r="I37" s="154"/>
      <c r="J37" s="154"/>
      <c r="K37" s="154">
        <f t="shared" si="3"/>
        <v>4500</v>
      </c>
      <c r="L37" s="154"/>
      <c r="M37" s="154"/>
      <c r="N37" s="154">
        <f t="shared" si="5"/>
        <v>4500</v>
      </c>
      <c r="O37" s="154"/>
      <c r="P37" s="154">
        <f t="shared" si="6"/>
        <v>4500</v>
      </c>
      <c r="Q37" s="154"/>
      <c r="R37" s="154">
        <f t="shared" si="1"/>
        <v>4500</v>
      </c>
      <c r="S37" s="155"/>
    </row>
    <row r="38" spans="1:19" ht="24.75" customHeight="1">
      <c r="A38" s="142">
        <v>23</v>
      </c>
      <c r="B38" s="151">
        <v>423422</v>
      </c>
      <c r="C38" s="157" t="s">
        <v>189</v>
      </c>
      <c r="D38" s="153"/>
      <c r="E38" s="156">
        <v>900</v>
      </c>
      <c r="F38" s="154">
        <v>4600</v>
      </c>
      <c r="G38" s="154"/>
      <c r="H38" s="154"/>
      <c r="I38" s="154"/>
      <c r="J38" s="154"/>
      <c r="K38" s="154">
        <v>4600</v>
      </c>
      <c r="L38" s="154"/>
      <c r="M38" s="154">
        <v>2250</v>
      </c>
      <c r="N38" s="154">
        <f>K38+M38</f>
        <v>6850</v>
      </c>
      <c r="O38" s="154"/>
      <c r="P38" s="154">
        <f aca="true" t="shared" si="7" ref="P38:P45">N38+O38</f>
        <v>6850</v>
      </c>
      <c r="Q38" s="154"/>
      <c r="R38" s="154">
        <f t="shared" si="1"/>
        <v>4600</v>
      </c>
      <c r="S38" s="155"/>
    </row>
    <row r="39" spans="1:19" ht="32.25" customHeight="1">
      <c r="A39" s="142">
        <v>24</v>
      </c>
      <c r="B39" s="151">
        <v>423432</v>
      </c>
      <c r="C39" s="157" t="s">
        <v>72</v>
      </c>
      <c r="D39" s="153">
        <v>390</v>
      </c>
      <c r="E39" s="156"/>
      <c r="F39" s="154"/>
      <c r="G39" s="154"/>
      <c r="H39" s="154"/>
      <c r="I39" s="154">
        <v>180</v>
      </c>
      <c r="J39" s="154"/>
      <c r="K39" s="154">
        <f t="shared" si="3"/>
        <v>180</v>
      </c>
      <c r="L39" s="154"/>
      <c r="M39" s="154"/>
      <c r="N39" s="154">
        <f aca="true" t="shared" si="8" ref="N39:N45">K39+M39</f>
        <v>180</v>
      </c>
      <c r="O39" s="154"/>
      <c r="P39" s="154">
        <f t="shared" si="7"/>
        <v>180</v>
      </c>
      <c r="Q39" s="154"/>
      <c r="R39" s="154">
        <f t="shared" si="1"/>
        <v>180</v>
      </c>
      <c r="S39" s="155"/>
    </row>
    <row r="40" spans="1:19" ht="29.25" customHeight="1">
      <c r="A40" s="142">
        <v>25</v>
      </c>
      <c r="B40" s="151">
        <v>423521</v>
      </c>
      <c r="C40" s="157" t="s">
        <v>4</v>
      </c>
      <c r="D40" s="153"/>
      <c r="E40" s="156">
        <v>900</v>
      </c>
      <c r="F40" s="154"/>
      <c r="G40" s="154"/>
      <c r="H40" s="154"/>
      <c r="I40" s="154">
        <v>1000</v>
      </c>
      <c r="J40" s="154"/>
      <c r="K40" s="154">
        <f t="shared" si="3"/>
        <v>1000</v>
      </c>
      <c r="L40" s="154"/>
      <c r="M40" s="154"/>
      <c r="N40" s="154">
        <f t="shared" si="8"/>
        <v>1000</v>
      </c>
      <c r="O40" s="154"/>
      <c r="P40" s="154">
        <f t="shared" si="7"/>
        <v>1000</v>
      </c>
      <c r="Q40" s="154"/>
      <c r="R40" s="154">
        <f t="shared" si="1"/>
        <v>1000</v>
      </c>
      <c r="S40" s="155"/>
    </row>
    <row r="41" spans="1:19" ht="24.75" customHeight="1">
      <c r="A41" s="142">
        <f>A40+1</f>
        <v>26</v>
      </c>
      <c r="B41" s="151">
        <v>423592</v>
      </c>
      <c r="C41" s="157" t="s">
        <v>172</v>
      </c>
      <c r="D41" s="153">
        <v>200</v>
      </c>
      <c r="E41" s="156"/>
      <c r="F41" s="154"/>
      <c r="G41" s="154"/>
      <c r="H41" s="154"/>
      <c r="I41" s="154">
        <v>980</v>
      </c>
      <c r="J41" s="154"/>
      <c r="K41" s="154">
        <f t="shared" si="3"/>
        <v>980</v>
      </c>
      <c r="L41" s="154"/>
      <c r="M41" s="154"/>
      <c r="N41" s="154">
        <f t="shared" si="8"/>
        <v>980</v>
      </c>
      <c r="O41" s="154"/>
      <c r="P41" s="154">
        <f t="shared" si="7"/>
        <v>980</v>
      </c>
      <c r="Q41" s="154">
        <v>490</v>
      </c>
      <c r="R41" s="154">
        <f t="shared" si="1"/>
        <v>1470</v>
      </c>
      <c r="S41" s="155"/>
    </row>
    <row r="42" spans="1:19" ht="24.75" customHeight="1">
      <c r="A42" s="142">
        <f>A41+1</f>
        <v>27</v>
      </c>
      <c r="B42" s="151">
        <v>423593</v>
      </c>
      <c r="C42" s="157" t="s">
        <v>231</v>
      </c>
      <c r="D42" s="153">
        <v>200</v>
      </c>
      <c r="E42" s="156"/>
      <c r="F42" s="154"/>
      <c r="G42" s="154"/>
      <c r="H42" s="154"/>
      <c r="I42" s="154">
        <v>980</v>
      </c>
      <c r="J42" s="154"/>
      <c r="K42" s="154">
        <f t="shared" si="3"/>
        <v>980</v>
      </c>
      <c r="L42" s="154"/>
      <c r="M42" s="154"/>
      <c r="N42" s="154"/>
      <c r="O42" s="154"/>
      <c r="P42" s="154"/>
      <c r="Q42" s="154">
        <v>490</v>
      </c>
      <c r="R42" s="154">
        <f t="shared" si="1"/>
        <v>1470</v>
      </c>
      <c r="S42" s="155"/>
    </row>
    <row r="43" spans="1:19" ht="24.75" customHeight="1">
      <c r="A43" s="142">
        <f>A42+1</f>
        <v>28</v>
      </c>
      <c r="B43" s="151">
        <v>423911</v>
      </c>
      <c r="C43" s="157" t="s">
        <v>73</v>
      </c>
      <c r="D43" s="153">
        <v>330</v>
      </c>
      <c r="E43" s="156"/>
      <c r="F43" s="154"/>
      <c r="G43" s="154"/>
      <c r="H43" s="154"/>
      <c r="I43" s="154">
        <v>200</v>
      </c>
      <c r="J43" s="154"/>
      <c r="K43" s="154">
        <f t="shared" si="3"/>
        <v>200</v>
      </c>
      <c r="L43" s="154"/>
      <c r="M43" s="154"/>
      <c r="N43" s="154">
        <f t="shared" si="8"/>
        <v>200</v>
      </c>
      <c r="O43" s="154"/>
      <c r="P43" s="154">
        <f t="shared" si="7"/>
        <v>200</v>
      </c>
      <c r="Q43" s="154"/>
      <c r="R43" s="154">
        <f t="shared" si="1"/>
        <v>200</v>
      </c>
      <c r="S43" s="155"/>
    </row>
    <row r="44" spans="1:19" ht="30" customHeight="1">
      <c r="A44" s="142">
        <f>A43+1</f>
        <v>29</v>
      </c>
      <c r="B44" s="151">
        <v>4239111</v>
      </c>
      <c r="C44" s="157" t="s">
        <v>225</v>
      </c>
      <c r="D44" s="153"/>
      <c r="E44" s="154">
        <v>1000</v>
      </c>
      <c r="F44" s="154">
        <v>2000</v>
      </c>
      <c r="G44" s="154"/>
      <c r="H44" s="154"/>
      <c r="I44" s="154"/>
      <c r="J44" s="154"/>
      <c r="K44" s="154">
        <v>2000</v>
      </c>
      <c r="L44" s="154"/>
      <c r="M44" s="154"/>
      <c r="N44" s="154">
        <f t="shared" si="8"/>
        <v>2000</v>
      </c>
      <c r="O44" s="154"/>
      <c r="P44" s="154">
        <f t="shared" si="7"/>
        <v>2000</v>
      </c>
      <c r="Q44" s="154"/>
      <c r="R44" s="154">
        <f t="shared" si="1"/>
        <v>2000</v>
      </c>
      <c r="S44" s="155"/>
    </row>
    <row r="45" spans="1:19" ht="24.75" customHeight="1">
      <c r="A45" s="142">
        <f>A44+1</f>
        <v>30</v>
      </c>
      <c r="B45" s="151">
        <v>4239112</v>
      </c>
      <c r="C45" s="157" t="s">
        <v>226</v>
      </c>
      <c r="D45" s="153">
        <v>390</v>
      </c>
      <c r="E45" s="156"/>
      <c r="F45" s="154"/>
      <c r="G45" s="154"/>
      <c r="H45" s="154"/>
      <c r="I45" s="154">
        <v>490</v>
      </c>
      <c r="J45" s="154"/>
      <c r="K45" s="154">
        <f t="shared" si="3"/>
        <v>490</v>
      </c>
      <c r="L45" s="154"/>
      <c r="M45" s="154"/>
      <c r="N45" s="154">
        <f t="shared" si="8"/>
        <v>490</v>
      </c>
      <c r="O45" s="154"/>
      <c r="P45" s="154">
        <f t="shared" si="7"/>
        <v>490</v>
      </c>
      <c r="Q45" s="154"/>
      <c r="R45" s="154">
        <f t="shared" si="1"/>
        <v>490</v>
      </c>
      <c r="S45" s="155"/>
    </row>
    <row r="46" spans="1:19" ht="24.75" customHeight="1">
      <c r="A46" s="142"/>
      <c r="B46" s="147"/>
      <c r="C46" s="100" t="s">
        <v>74</v>
      </c>
      <c r="D46" s="143">
        <f>D47+D48+D49</f>
        <v>390</v>
      </c>
      <c r="E46" s="143">
        <f>E47+E48+E49</f>
        <v>4000</v>
      </c>
      <c r="F46" s="143">
        <f>F47+F48+F49</f>
        <v>3500</v>
      </c>
      <c r="G46" s="143">
        <f>G47</f>
        <v>0</v>
      </c>
      <c r="H46" s="143"/>
      <c r="I46" s="143">
        <f>I47+I48+I49+I50</f>
        <v>4667</v>
      </c>
      <c r="J46" s="143">
        <f>J47+J48+J49+J50</f>
        <v>0</v>
      </c>
      <c r="K46" s="143">
        <f>K47+K48+K49+K50</f>
        <v>8167</v>
      </c>
      <c r="L46" s="143"/>
      <c r="M46" s="143"/>
      <c r="N46" s="143">
        <f>K46+M46</f>
        <v>8167</v>
      </c>
      <c r="O46" s="143"/>
      <c r="P46" s="143">
        <f>P47+P48+P49</f>
        <v>4802</v>
      </c>
      <c r="Q46" s="143">
        <f>Q47+Q48+Q49+Q50</f>
        <v>490</v>
      </c>
      <c r="R46" s="143">
        <f t="shared" si="1"/>
        <v>8657</v>
      </c>
      <c r="S46" s="150"/>
    </row>
    <row r="47" spans="1:19" ht="24.75" customHeight="1">
      <c r="A47" s="142">
        <v>31</v>
      </c>
      <c r="B47" s="151">
        <v>424341</v>
      </c>
      <c r="C47" s="157" t="s">
        <v>75</v>
      </c>
      <c r="D47" s="153"/>
      <c r="E47" s="154">
        <v>3000</v>
      </c>
      <c r="F47" s="154">
        <v>3500</v>
      </c>
      <c r="G47" s="154"/>
      <c r="H47" s="154"/>
      <c r="I47" s="154"/>
      <c r="J47" s="154"/>
      <c r="K47" s="154">
        <f t="shared" si="3"/>
        <v>3500</v>
      </c>
      <c r="L47" s="154"/>
      <c r="M47" s="154"/>
      <c r="N47" s="154">
        <f aca="true" t="shared" si="9" ref="N47:N60">K47+M47</f>
        <v>3500</v>
      </c>
      <c r="O47" s="154"/>
      <c r="P47" s="154">
        <f>N47+O47</f>
        <v>3500</v>
      </c>
      <c r="Q47" s="154"/>
      <c r="R47" s="154">
        <f t="shared" si="1"/>
        <v>3500</v>
      </c>
      <c r="S47" s="155"/>
    </row>
    <row r="48" spans="1:19" ht="37.5" customHeight="1">
      <c r="A48" s="142">
        <f>A47+1</f>
        <v>32</v>
      </c>
      <c r="B48" s="151">
        <v>424351</v>
      </c>
      <c r="C48" s="157" t="s">
        <v>76</v>
      </c>
      <c r="D48" s="153"/>
      <c r="E48" s="154">
        <v>1000</v>
      </c>
      <c r="F48" s="154"/>
      <c r="G48" s="154"/>
      <c r="H48" s="154"/>
      <c r="I48" s="154">
        <v>300</v>
      </c>
      <c r="J48" s="154"/>
      <c r="K48" s="154">
        <f t="shared" si="3"/>
        <v>300</v>
      </c>
      <c r="L48" s="154"/>
      <c r="M48" s="154"/>
      <c r="N48" s="154">
        <f t="shared" si="9"/>
        <v>300</v>
      </c>
      <c r="O48" s="154"/>
      <c r="P48" s="154">
        <f>N48+O48</f>
        <v>300</v>
      </c>
      <c r="Q48" s="154"/>
      <c r="R48" s="154">
        <f t="shared" si="1"/>
        <v>300</v>
      </c>
      <c r="S48" s="155"/>
    </row>
    <row r="49" spans="1:19" ht="24.75" customHeight="1">
      <c r="A49" s="142">
        <f>A48+1</f>
        <v>33</v>
      </c>
      <c r="B49" s="151">
        <v>424911</v>
      </c>
      <c r="C49" s="157" t="s">
        <v>77</v>
      </c>
      <c r="D49" s="153">
        <v>390</v>
      </c>
      <c r="E49" s="156"/>
      <c r="F49" s="154"/>
      <c r="G49" s="154"/>
      <c r="H49" s="154"/>
      <c r="I49" s="154">
        <v>980</v>
      </c>
      <c r="J49" s="154"/>
      <c r="K49" s="154">
        <f t="shared" si="3"/>
        <v>980</v>
      </c>
      <c r="L49" s="154"/>
      <c r="M49" s="154"/>
      <c r="N49" s="154">
        <f t="shared" si="9"/>
        <v>980</v>
      </c>
      <c r="O49" s="154">
        <v>22</v>
      </c>
      <c r="P49" s="154">
        <f>N49+O49</f>
        <v>1002</v>
      </c>
      <c r="Q49" s="154">
        <v>490</v>
      </c>
      <c r="R49" s="154">
        <f t="shared" si="1"/>
        <v>1470</v>
      </c>
      <c r="S49" s="155"/>
    </row>
    <row r="50" spans="1:19" ht="24.75" customHeight="1">
      <c r="A50" s="142">
        <f>A49+1</f>
        <v>34</v>
      </c>
      <c r="B50" s="151">
        <v>4249111</v>
      </c>
      <c r="C50" s="157" t="s">
        <v>234</v>
      </c>
      <c r="D50" s="153"/>
      <c r="E50" s="156"/>
      <c r="F50" s="154"/>
      <c r="G50" s="154"/>
      <c r="H50" s="154"/>
      <c r="I50" s="154">
        <v>3387</v>
      </c>
      <c r="J50" s="154"/>
      <c r="K50" s="154">
        <v>3387</v>
      </c>
      <c r="L50" s="154"/>
      <c r="M50" s="154"/>
      <c r="N50" s="154"/>
      <c r="O50" s="154"/>
      <c r="P50" s="154"/>
      <c r="Q50" s="154"/>
      <c r="R50" s="154">
        <f t="shared" si="1"/>
        <v>3387</v>
      </c>
      <c r="S50" s="155"/>
    </row>
    <row r="51" spans="1:19" ht="33" customHeight="1">
      <c r="A51" s="142"/>
      <c r="B51" s="147"/>
      <c r="C51" s="100" t="s">
        <v>78</v>
      </c>
      <c r="D51" s="143" t="e">
        <f>D52+D53+D54+D55+D56+D57+D58+D59+#REF!+D61</f>
        <v>#REF!</v>
      </c>
      <c r="E51" s="143" t="e">
        <f>E52+E53+E54+E55+E56+E57+E58+E59+#REF!+E61</f>
        <v>#REF!</v>
      </c>
      <c r="F51" s="143">
        <f>F52+F53+F54+F55+F56+F57+F58+F59+F61+F60</f>
        <v>0</v>
      </c>
      <c r="G51" s="143">
        <f>G52</f>
        <v>0</v>
      </c>
      <c r="H51" s="143"/>
      <c r="I51" s="143">
        <f>I52+I53+I54+I55+I56+I57+I58+I59+I61+I60</f>
        <v>2576</v>
      </c>
      <c r="J51" s="143">
        <f>J52+J53+J54+J55+J56+J57+J58+J59+J61+J60</f>
        <v>317</v>
      </c>
      <c r="K51" s="143">
        <f t="shared" si="3"/>
        <v>2893</v>
      </c>
      <c r="L51" s="143"/>
      <c r="M51" s="143"/>
      <c r="N51" s="154">
        <f t="shared" si="9"/>
        <v>2893</v>
      </c>
      <c r="O51" s="143"/>
      <c r="P51" s="154">
        <f>P52+P53+P54+P55+P56+P57+P58+P59+P60</f>
        <v>2893</v>
      </c>
      <c r="Q51" s="154">
        <f>Q52+Q53+Q54+Q55+Q56+Q57+Q58+Q59+Q60</f>
        <v>0</v>
      </c>
      <c r="R51" s="143">
        <f t="shared" si="1"/>
        <v>2893</v>
      </c>
      <c r="S51" s="155"/>
    </row>
    <row r="52" spans="1:19" ht="24.75" customHeight="1">
      <c r="A52" s="142">
        <f>A50+1</f>
        <v>35</v>
      </c>
      <c r="B52" s="151">
        <v>425111</v>
      </c>
      <c r="C52" s="157" t="s">
        <v>79</v>
      </c>
      <c r="D52" s="153"/>
      <c r="E52" s="154">
        <v>2000</v>
      </c>
      <c r="F52" s="154"/>
      <c r="G52" s="154"/>
      <c r="H52" s="154"/>
      <c r="I52" s="154">
        <v>267</v>
      </c>
      <c r="J52" s="154"/>
      <c r="K52" s="154">
        <f t="shared" si="3"/>
        <v>267</v>
      </c>
      <c r="L52" s="154"/>
      <c r="M52" s="154"/>
      <c r="N52" s="154">
        <f t="shared" si="9"/>
        <v>267</v>
      </c>
      <c r="O52" s="154"/>
      <c r="P52" s="154">
        <f aca="true" t="shared" si="10" ref="P52:P60">N52+O52</f>
        <v>267</v>
      </c>
      <c r="Q52" s="154"/>
      <c r="R52" s="154">
        <f t="shared" si="1"/>
        <v>267</v>
      </c>
      <c r="S52" s="155"/>
    </row>
    <row r="53" spans="1:19" ht="24.75" customHeight="1">
      <c r="A53" s="142">
        <f aca="true" t="shared" si="11" ref="A53:A60">A52+1</f>
        <v>36</v>
      </c>
      <c r="B53" s="151">
        <v>425112</v>
      </c>
      <c r="C53" s="157" t="s">
        <v>6</v>
      </c>
      <c r="D53" s="153">
        <v>300</v>
      </c>
      <c r="E53" s="156"/>
      <c r="F53" s="154"/>
      <c r="G53" s="154"/>
      <c r="H53" s="154"/>
      <c r="I53" s="154">
        <v>100</v>
      </c>
      <c r="J53" s="154"/>
      <c r="K53" s="154">
        <f t="shared" si="3"/>
        <v>100</v>
      </c>
      <c r="L53" s="154"/>
      <c r="M53" s="154"/>
      <c r="N53" s="154">
        <f t="shared" si="9"/>
        <v>100</v>
      </c>
      <c r="O53" s="154"/>
      <c r="P53" s="154">
        <f t="shared" si="10"/>
        <v>100</v>
      </c>
      <c r="Q53" s="154"/>
      <c r="R53" s="154">
        <f t="shared" si="1"/>
        <v>100</v>
      </c>
      <c r="S53" s="155"/>
    </row>
    <row r="54" spans="1:19" ht="24.75" customHeight="1">
      <c r="A54" s="142">
        <f t="shared" si="11"/>
        <v>37</v>
      </c>
      <c r="B54" s="151">
        <v>425113</v>
      </c>
      <c r="C54" s="157" t="s">
        <v>80</v>
      </c>
      <c r="D54" s="153"/>
      <c r="E54" s="154">
        <v>5000</v>
      </c>
      <c r="F54" s="154"/>
      <c r="G54" s="154"/>
      <c r="H54" s="154"/>
      <c r="I54" s="154">
        <v>517</v>
      </c>
      <c r="J54" s="154"/>
      <c r="K54" s="154">
        <f t="shared" si="3"/>
        <v>517</v>
      </c>
      <c r="L54" s="154"/>
      <c r="M54" s="154"/>
      <c r="N54" s="154">
        <f t="shared" si="9"/>
        <v>517</v>
      </c>
      <c r="O54" s="154"/>
      <c r="P54" s="154">
        <f t="shared" si="10"/>
        <v>517</v>
      </c>
      <c r="Q54" s="154"/>
      <c r="R54" s="154">
        <f t="shared" si="1"/>
        <v>517</v>
      </c>
      <c r="S54" s="155"/>
    </row>
    <row r="55" spans="1:19" ht="24.75" customHeight="1">
      <c r="A55" s="142">
        <f t="shared" si="11"/>
        <v>38</v>
      </c>
      <c r="B55" s="151">
        <v>425114</v>
      </c>
      <c r="C55" s="157" t="s">
        <v>17</v>
      </c>
      <c r="D55" s="153"/>
      <c r="E55" s="154">
        <v>1000</v>
      </c>
      <c r="F55" s="154"/>
      <c r="G55" s="154"/>
      <c r="H55" s="154"/>
      <c r="I55" s="154">
        <v>434</v>
      </c>
      <c r="J55" s="154"/>
      <c r="K55" s="154">
        <f t="shared" si="3"/>
        <v>434</v>
      </c>
      <c r="L55" s="154"/>
      <c r="M55" s="154"/>
      <c r="N55" s="154">
        <f t="shared" si="9"/>
        <v>434</v>
      </c>
      <c r="O55" s="154"/>
      <c r="P55" s="154">
        <f t="shared" si="10"/>
        <v>434</v>
      </c>
      <c r="Q55" s="154"/>
      <c r="R55" s="154">
        <f t="shared" si="1"/>
        <v>434</v>
      </c>
      <c r="S55" s="155"/>
    </row>
    <row r="56" spans="1:19" ht="24.75" customHeight="1">
      <c r="A56" s="142">
        <f t="shared" si="11"/>
        <v>39</v>
      </c>
      <c r="B56" s="151">
        <v>425115</v>
      </c>
      <c r="C56" s="157" t="s">
        <v>81</v>
      </c>
      <c r="D56" s="153"/>
      <c r="E56" s="154">
        <v>2000</v>
      </c>
      <c r="F56" s="154"/>
      <c r="G56" s="154"/>
      <c r="H56" s="154"/>
      <c r="I56" s="154">
        <v>300</v>
      </c>
      <c r="J56" s="154"/>
      <c r="K56" s="154">
        <f t="shared" si="3"/>
        <v>300</v>
      </c>
      <c r="L56" s="154"/>
      <c r="M56" s="154"/>
      <c r="N56" s="154">
        <f t="shared" si="9"/>
        <v>300</v>
      </c>
      <c r="O56" s="154"/>
      <c r="P56" s="154">
        <f t="shared" si="10"/>
        <v>300</v>
      </c>
      <c r="Q56" s="154"/>
      <c r="R56" s="154">
        <f t="shared" si="1"/>
        <v>300</v>
      </c>
      <c r="S56" s="155"/>
    </row>
    <row r="57" spans="1:19" ht="33" customHeight="1">
      <c r="A57" s="142">
        <f t="shared" si="11"/>
        <v>40</v>
      </c>
      <c r="B57" s="151">
        <v>425116</v>
      </c>
      <c r="C57" s="157" t="s">
        <v>48</v>
      </c>
      <c r="D57" s="153">
        <v>300</v>
      </c>
      <c r="E57" s="156"/>
      <c r="F57" s="154"/>
      <c r="G57" s="154"/>
      <c r="H57" s="154"/>
      <c r="I57" s="154">
        <v>100</v>
      </c>
      <c r="J57" s="154"/>
      <c r="K57" s="154">
        <f t="shared" si="3"/>
        <v>100</v>
      </c>
      <c r="L57" s="154"/>
      <c r="M57" s="154"/>
      <c r="N57" s="154">
        <f t="shared" si="9"/>
        <v>100</v>
      </c>
      <c r="O57" s="154"/>
      <c r="P57" s="154">
        <f t="shared" si="10"/>
        <v>100</v>
      </c>
      <c r="Q57" s="154"/>
      <c r="R57" s="154">
        <f t="shared" si="1"/>
        <v>100</v>
      </c>
      <c r="S57" s="155"/>
    </row>
    <row r="58" spans="1:19" ht="31.5" customHeight="1">
      <c r="A58" s="142">
        <f t="shared" si="11"/>
        <v>41</v>
      </c>
      <c r="B58" s="151">
        <v>425117</v>
      </c>
      <c r="C58" s="157" t="s">
        <v>47</v>
      </c>
      <c r="D58" s="153"/>
      <c r="E58" s="154">
        <v>1000</v>
      </c>
      <c r="F58" s="154"/>
      <c r="G58" s="154"/>
      <c r="H58" s="154"/>
      <c r="I58" s="154">
        <v>250</v>
      </c>
      <c r="J58" s="154"/>
      <c r="K58" s="154">
        <f t="shared" si="3"/>
        <v>250</v>
      </c>
      <c r="L58" s="154"/>
      <c r="M58" s="154"/>
      <c r="N58" s="154">
        <f t="shared" si="9"/>
        <v>250</v>
      </c>
      <c r="O58" s="154"/>
      <c r="P58" s="154">
        <f t="shared" si="10"/>
        <v>250</v>
      </c>
      <c r="Q58" s="154"/>
      <c r="R58" s="154">
        <f t="shared" si="1"/>
        <v>250</v>
      </c>
      <c r="S58" s="155"/>
    </row>
    <row r="59" spans="1:19" ht="33" customHeight="1">
      <c r="A59" s="142">
        <f t="shared" si="11"/>
        <v>42</v>
      </c>
      <c r="B59" s="151">
        <v>425118</v>
      </c>
      <c r="C59" s="157" t="s">
        <v>82</v>
      </c>
      <c r="D59" s="153"/>
      <c r="E59" s="154">
        <v>1500</v>
      </c>
      <c r="F59" s="154"/>
      <c r="G59" s="154"/>
      <c r="H59" s="154"/>
      <c r="I59" s="154">
        <v>200</v>
      </c>
      <c r="J59" s="154"/>
      <c r="K59" s="154">
        <f t="shared" si="3"/>
        <v>200</v>
      </c>
      <c r="L59" s="154"/>
      <c r="M59" s="154"/>
      <c r="N59" s="154">
        <f t="shared" si="9"/>
        <v>200</v>
      </c>
      <c r="O59" s="154"/>
      <c r="P59" s="154">
        <f t="shared" si="10"/>
        <v>200</v>
      </c>
      <c r="Q59" s="154"/>
      <c r="R59" s="154">
        <f t="shared" si="1"/>
        <v>200</v>
      </c>
      <c r="S59" s="155"/>
    </row>
    <row r="60" spans="1:19" ht="33.75" customHeight="1">
      <c r="A60" s="142">
        <f t="shared" si="11"/>
        <v>43</v>
      </c>
      <c r="B60" s="151">
        <v>425119</v>
      </c>
      <c r="C60" s="157" t="s">
        <v>207</v>
      </c>
      <c r="D60" s="153">
        <v>390</v>
      </c>
      <c r="E60" s="156"/>
      <c r="F60" s="154"/>
      <c r="G60" s="154"/>
      <c r="H60" s="154"/>
      <c r="I60" s="154">
        <v>408</v>
      </c>
      <c r="J60" s="154">
        <v>317</v>
      </c>
      <c r="K60" s="154">
        <f t="shared" si="3"/>
        <v>725</v>
      </c>
      <c r="L60" s="154"/>
      <c r="M60" s="154"/>
      <c r="N60" s="154">
        <f t="shared" si="9"/>
        <v>725</v>
      </c>
      <c r="O60" s="154"/>
      <c r="P60" s="154">
        <f t="shared" si="10"/>
        <v>725</v>
      </c>
      <c r="Q60" s="154"/>
      <c r="R60" s="154">
        <f t="shared" si="1"/>
        <v>725</v>
      </c>
      <c r="S60" s="155"/>
    </row>
    <row r="61" spans="1:19" ht="24.75" customHeight="1" hidden="1">
      <c r="A61" s="142"/>
      <c r="B61" s="151"/>
      <c r="C61" s="157"/>
      <c r="D61" s="153"/>
      <c r="E61" s="156"/>
      <c r="F61" s="154"/>
      <c r="G61" s="154"/>
      <c r="H61" s="154"/>
      <c r="I61" s="154"/>
      <c r="J61" s="154"/>
      <c r="K61" s="143">
        <f t="shared" si="3"/>
        <v>0</v>
      </c>
      <c r="L61" s="154"/>
      <c r="M61" s="154"/>
      <c r="N61" s="154"/>
      <c r="O61" s="154"/>
      <c r="P61" s="154"/>
      <c r="Q61" s="154"/>
      <c r="R61" s="143">
        <f t="shared" si="1"/>
        <v>0</v>
      </c>
      <c r="S61" s="155"/>
    </row>
    <row r="62" spans="1:19" ht="35.25" customHeight="1">
      <c r="A62" s="142"/>
      <c r="B62" s="147"/>
      <c r="C62" s="100" t="s">
        <v>83</v>
      </c>
      <c r="D62" s="143" t="e">
        <f>D63+#REF!+#REF!</f>
        <v>#REF!</v>
      </c>
      <c r="E62" s="143" t="e">
        <f>E63+#REF!+#REF!</f>
        <v>#REF!</v>
      </c>
      <c r="F62" s="143">
        <f>F63</f>
        <v>1000</v>
      </c>
      <c r="G62" s="143">
        <f>G63</f>
        <v>0</v>
      </c>
      <c r="H62" s="143"/>
      <c r="I62" s="143">
        <f>I63</f>
        <v>0</v>
      </c>
      <c r="J62" s="143">
        <f>J63</f>
        <v>0</v>
      </c>
      <c r="K62" s="143">
        <f t="shared" si="3"/>
        <v>1000</v>
      </c>
      <c r="L62" s="149"/>
      <c r="M62" s="143"/>
      <c r="N62" s="143">
        <f>K62+M62</f>
        <v>1000</v>
      </c>
      <c r="O62" s="143"/>
      <c r="P62" s="143">
        <f>N62</f>
        <v>1000</v>
      </c>
      <c r="Q62" s="143">
        <f>Q63</f>
        <v>0</v>
      </c>
      <c r="R62" s="143">
        <f t="shared" si="1"/>
        <v>1000</v>
      </c>
      <c r="S62" s="150"/>
    </row>
    <row r="63" spans="1:19" ht="42.75" customHeight="1">
      <c r="A63" s="142">
        <f>A60+1</f>
        <v>44</v>
      </c>
      <c r="B63" s="151">
        <v>425211</v>
      </c>
      <c r="C63" s="157" t="s">
        <v>208</v>
      </c>
      <c r="D63" s="153"/>
      <c r="E63" s="156">
        <v>1000</v>
      </c>
      <c r="F63" s="154">
        <v>1000</v>
      </c>
      <c r="G63" s="154"/>
      <c r="H63" s="154"/>
      <c r="I63" s="154"/>
      <c r="J63" s="154"/>
      <c r="K63" s="154">
        <f t="shared" si="3"/>
        <v>1000</v>
      </c>
      <c r="L63" s="154"/>
      <c r="M63" s="154"/>
      <c r="N63" s="154">
        <f>K63+M63</f>
        <v>1000</v>
      </c>
      <c r="O63" s="154"/>
      <c r="P63" s="154">
        <f>N63+O63</f>
        <v>1000</v>
      </c>
      <c r="Q63" s="154"/>
      <c r="R63" s="154">
        <f t="shared" si="1"/>
        <v>1000</v>
      </c>
      <c r="S63" s="155"/>
    </row>
    <row r="64" spans="1:19" ht="34.5" customHeight="1">
      <c r="A64" s="142"/>
      <c r="B64" s="147"/>
      <c r="C64" s="100" t="s">
        <v>84</v>
      </c>
      <c r="D64" s="143" t="e">
        <f>D65+D66+D67+D68+#REF!+D69</f>
        <v>#REF!</v>
      </c>
      <c r="E64" s="143" t="e">
        <f>E65+E66+E67+E68+#REF!+E69</f>
        <v>#REF!</v>
      </c>
      <c r="F64" s="143">
        <f>F65+F66+F67+F68+F69</f>
        <v>0</v>
      </c>
      <c r="G64" s="143">
        <f>G65</f>
        <v>0</v>
      </c>
      <c r="H64" s="143"/>
      <c r="I64" s="143">
        <f>I65+I66+I67+I68+I69+I70</f>
        <v>1321</v>
      </c>
      <c r="J64" s="143">
        <f>J65</f>
        <v>0</v>
      </c>
      <c r="K64" s="143">
        <f t="shared" si="3"/>
        <v>1321</v>
      </c>
      <c r="L64" s="149"/>
      <c r="M64" s="143"/>
      <c r="N64" s="143">
        <f>K64+M64</f>
        <v>1321</v>
      </c>
      <c r="O64" s="143"/>
      <c r="P64" s="143">
        <f>N64</f>
        <v>1321</v>
      </c>
      <c r="Q64" s="143">
        <f>Q65+Q66+Q67+Q68+Q69+Q70</f>
        <v>0</v>
      </c>
      <c r="R64" s="143">
        <f t="shared" si="1"/>
        <v>1321</v>
      </c>
      <c r="S64" s="150"/>
    </row>
    <row r="65" spans="1:19" ht="24.75" customHeight="1">
      <c r="A65" s="142">
        <v>45</v>
      </c>
      <c r="B65" s="151">
        <v>425221</v>
      </c>
      <c r="C65" s="152" t="s">
        <v>44</v>
      </c>
      <c r="D65" s="153">
        <v>390</v>
      </c>
      <c r="E65" s="156"/>
      <c r="F65" s="154"/>
      <c r="G65" s="154"/>
      <c r="H65" s="154"/>
      <c r="I65" s="154">
        <v>317</v>
      </c>
      <c r="J65" s="154"/>
      <c r="K65" s="154">
        <f t="shared" si="3"/>
        <v>317</v>
      </c>
      <c r="L65" s="154"/>
      <c r="M65" s="154"/>
      <c r="N65" s="154">
        <f aca="true" t="shared" si="12" ref="N65:N70">K65+M65</f>
        <v>317</v>
      </c>
      <c r="O65" s="154"/>
      <c r="P65" s="154">
        <f aca="true" t="shared" si="13" ref="P65:P70">N65+O65</f>
        <v>317</v>
      </c>
      <c r="Q65" s="154"/>
      <c r="R65" s="154">
        <f t="shared" si="1"/>
        <v>317</v>
      </c>
      <c r="S65" s="155"/>
    </row>
    <row r="66" spans="1:19" ht="33.75" customHeight="1">
      <c r="A66" s="142">
        <v>46</v>
      </c>
      <c r="B66" s="151">
        <v>425222</v>
      </c>
      <c r="C66" s="157" t="s">
        <v>209</v>
      </c>
      <c r="D66" s="159">
        <v>390</v>
      </c>
      <c r="E66" s="160"/>
      <c r="F66" s="161"/>
      <c r="G66" s="161"/>
      <c r="H66" s="161"/>
      <c r="I66" s="154">
        <v>204</v>
      </c>
      <c r="J66" s="154"/>
      <c r="K66" s="154">
        <f t="shared" si="3"/>
        <v>204</v>
      </c>
      <c r="L66" s="154"/>
      <c r="M66" s="154"/>
      <c r="N66" s="154">
        <f t="shared" si="12"/>
        <v>204</v>
      </c>
      <c r="O66" s="154"/>
      <c r="P66" s="154">
        <f t="shared" si="13"/>
        <v>204</v>
      </c>
      <c r="Q66" s="154"/>
      <c r="R66" s="154">
        <f t="shared" si="1"/>
        <v>204</v>
      </c>
      <c r="S66" s="155"/>
    </row>
    <row r="67" spans="1:19" ht="36" customHeight="1">
      <c r="A67" s="142">
        <v>47</v>
      </c>
      <c r="B67" s="151">
        <v>425223</v>
      </c>
      <c r="C67" s="157" t="s">
        <v>51</v>
      </c>
      <c r="D67" s="159">
        <v>235</v>
      </c>
      <c r="E67" s="160"/>
      <c r="F67" s="161"/>
      <c r="G67" s="161"/>
      <c r="H67" s="161"/>
      <c r="I67" s="154">
        <v>200</v>
      </c>
      <c r="J67" s="154"/>
      <c r="K67" s="154">
        <f t="shared" si="3"/>
        <v>200</v>
      </c>
      <c r="L67" s="154"/>
      <c r="M67" s="154"/>
      <c r="N67" s="154">
        <f t="shared" si="12"/>
        <v>200</v>
      </c>
      <c r="O67" s="154"/>
      <c r="P67" s="154">
        <f t="shared" si="13"/>
        <v>200</v>
      </c>
      <c r="Q67" s="154"/>
      <c r="R67" s="154">
        <f t="shared" si="1"/>
        <v>200</v>
      </c>
      <c r="S67" s="155"/>
    </row>
    <row r="68" spans="1:19" ht="36" customHeight="1">
      <c r="A68" s="142">
        <v>48</v>
      </c>
      <c r="B68" s="151">
        <v>425225</v>
      </c>
      <c r="C68" s="157" t="s">
        <v>45</v>
      </c>
      <c r="D68" s="159">
        <v>100</v>
      </c>
      <c r="E68" s="160"/>
      <c r="F68" s="161"/>
      <c r="G68" s="161"/>
      <c r="H68" s="161"/>
      <c r="I68" s="154">
        <v>100</v>
      </c>
      <c r="J68" s="154"/>
      <c r="K68" s="154">
        <f t="shared" si="3"/>
        <v>100</v>
      </c>
      <c r="L68" s="154"/>
      <c r="M68" s="154"/>
      <c r="N68" s="154">
        <f t="shared" si="12"/>
        <v>100</v>
      </c>
      <c r="O68" s="154"/>
      <c r="P68" s="154">
        <f t="shared" si="13"/>
        <v>100</v>
      </c>
      <c r="Q68" s="154"/>
      <c r="R68" s="154">
        <f t="shared" si="1"/>
        <v>100</v>
      </c>
      <c r="S68" s="155"/>
    </row>
    <row r="69" spans="1:19" ht="30.75" customHeight="1">
      <c r="A69" s="142">
        <v>49</v>
      </c>
      <c r="B69" s="151">
        <v>425227</v>
      </c>
      <c r="C69" s="157" t="s">
        <v>200</v>
      </c>
      <c r="D69" s="159">
        <v>100</v>
      </c>
      <c r="E69" s="160"/>
      <c r="F69" s="161"/>
      <c r="G69" s="161"/>
      <c r="H69" s="161"/>
      <c r="I69" s="154">
        <v>100</v>
      </c>
      <c r="J69" s="154"/>
      <c r="K69" s="154">
        <f t="shared" si="3"/>
        <v>100</v>
      </c>
      <c r="L69" s="154"/>
      <c r="M69" s="154"/>
      <c r="N69" s="154">
        <f t="shared" si="12"/>
        <v>100</v>
      </c>
      <c r="O69" s="154"/>
      <c r="P69" s="154">
        <f t="shared" si="13"/>
        <v>100</v>
      </c>
      <c r="Q69" s="154"/>
      <c r="R69" s="154">
        <f t="shared" si="1"/>
        <v>100</v>
      </c>
      <c r="S69" s="155"/>
    </row>
    <row r="70" spans="1:19" ht="36" customHeight="1">
      <c r="A70" s="142">
        <v>50</v>
      </c>
      <c r="B70" s="151">
        <v>425229</v>
      </c>
      <c r="C70" s="157" t="s">
        <v>85</v>
      </c>
      <c r="D70" s="159">
        <v>100</v>
      </c>
      <c r="E70" s="160"/>
      <c r="F70" s="161"/>
      <c r="G70" s="161"/>
      <c r="H70" s="161"/>
      <c r="I70" s="154">
        <v>400</v>
      </c>
      <c r="J70" s="154"/>
      <c r="K70" s="154">
        <f t="shared" si="3"/>
        <v>400</v>
      </c>
      <c r="L70" s="154"/>
      <c r="M70" s="154"/>
      <c r="N70" s="154">
        <f t="shared" si="12"/>
        <v>400</v>
      </c>
      <c r="O70" s="154"/>
      <c r="P70" s="154">
        <f t="shared" si="13"/>
        <v>400</v>
      </c>
      <c r="Q70" s="154"/>
      <c r="R70" s="154">
        <f t="shared" si="1"/>
        <v>400</v>
      </c>
      <c r="S70" s="155"/>
    </row>
    <row r="71" spans="1:19" ht="33.75" customHeight="1">
      <c r="A71" s="142"/>
      <c r="B71" s="147"/>
      <c r="C71" s="100" t="s">
        <v>86</v>
      </c>
      <c r="D71" s="143" t="e">
        <f>#REF!+D72+D73+D74+D75</f>
        <v>#REF!</v>
      </c>
      <c r="E71" s="143" t="e">
        <f>#REF!+E72+E73+E74+E75</f>
        <v>#REF!</v>
      </c>
      <c r="F71" s="143">
        <f>+F72+F73+F74+F75</f>
        <v>8800</v>
      </c>
      <c r="G71" s="143">
        <f>+G72+G73+G74+G75</f>
        <v>0</v>
      </c>
      <c r="H71" s="143"/>
      <c r="I71" s="143">
        <f>+I72+I73+I74+I75</f>
        <v>400</v>
      </c>
      <c r="J71" s="143">
        <f>+J72+J73+J74+J75</f>
        <v>0</v>
      </c>
      <c r="K71" s="143">
        <f t="shared" si="3"/>
        <v>9200</v>
      </c>
      <c r="L71" s="143"/>
      <c r="M71" s="143"/>
      <c r="N71" s="143">
        <f aca="true" t="shared" si="14" ref="N71:N88">K71+M71</f>
        <v>9200</v>
      </c>
      <c r="O71" s="143"/>
      <c r="P71" s="143" t="e">
        <f>#REF!+P72+P73+P74+P75</f>
        <v>#REF!</v>
      </c>
      <c r="Q71" s="143">
        <f>Q72+Q73+Q74+Q75</f>
        <v>0</v>
      </c>
      <c r="R71" s="143">
        <f t="shared" si="1"/>
        <v>9200</v>
      </c>
      <c r="S71" s="150"/>
    </row>
    <row r="72" spans="1:19" ht="31.5" customHeight="1">
      <c r="A72" s="142">
        <f>A70+1</f>
        <v>51</v>
      </c>
      <c r="B72" s="151">
        <v>425252</v>
      </c>
      <c r="C72" s="157" t="s">
        <v>223</v>
      </c>
      <c r="D72" s="153"/>
      <c r="E72" s="154">
        <v>3500</v>
      </c>
      <c r="F72" s="154">
        <v>5500</v>
      </c>
      <c r="G72" s="154"/>
      <c r="H72" s="154"/>
      <c r="I72" s="154"/>
      <c r="J72" s="154"/>
      <c r="K72" s="154">
        <f aca="true" t="shared" si="15" ref="K72:K136">F72+G72+I72+J72</f>
        <v>5500</v>
      </c>
      <c r="L72" s="154"/>
      <c r="M72" s="154"/>
      <c r="N72" s="154">
        <f t="shared" si="14"/>
        <v>5500</v>
      </c>
      <c r="O72" s="154"/>
      <c r="P72" s="154">
        <f>N72+O72</f>
        <v>5500</v>
      </c>
      <c r="Q72" s="154"/>
      <c r="R72" s="154">
        <f aca="true" t="shared" si="16" ref="R72:R135">K72+Q72</f>
        <v>5500</v>
      </c>
      <c r="S72" s="155"/>
    </row>
    <row r="73" spans="1:19" ht="42">
      <c r="A73" s="142">
        <v>52</v>
      </c>
      <c r="B73" s="151">
        <v>425253</v>
      </c>
      <c r="C73" s="157" t="s">
        <v>87</v>
      </c>
      <c r="D73" s="153"/>
      <c r="E73" s="154">
        <v>1500</v>
      </c>
      <c r="F73" s="154">
        <v>2500</v>
      </c>
      <c r="G73" s="154"/>
      <c r="H73" s="154"/>
      <c r="I73" s="154"/>
      <c r="J73" s="154"/>
      <c r="K73" s="154">
        <f t="shared" si="15"/>
        <v>2500</v>
      </c>
      <c r="L73" s="154"/>
      <c r="M73" s="154"/>
      <c r="N73" s="154">
        <f t="shared" si="14"/>
        <v>2500</v>
      </c>
      <c r="O73" s="154">
        <v>63</v>
      </c>
      <c r="P73" s="154">
        <f>N73+O73</f>
        <v>2563</v>
      </c>
      <c r="Q73" s="154"/>
      <c r="R73" s="154">
        <f t="shared" si="16"/>
        <v>2500</v>
      </c>
      <c r="S73" s="155"/>
    </row>
    <row r="74" spans="1:19" ht="27.75">
      <c r="A74" s="142">
        <v>53</v>
      </c>
      <c r="B74" s="151">
        <v>425281</v>
      </c>
      <c r="C74" s="162" t="s">
        <v>221</v>
      </c>
      <c r="D74" s="153"/>
      <c r="E74" s="154">
        <v>1000</v>
      </c>
      <c r="F74" s="154">
        <v>800</v>
      </c>
      <c r="G74" s="154"/>
      <c r="H74" s="154"/>
      <c r="I74" s="154"/>
      <c r="J74" s="154"/>
      <c r="K74" s="154">
        <f t="shared" si="15"/>
        <v>800</v>
      </c>
      <c r="L74" s="154"/>
      <c r="M74" s="154"/>
      <c r="N74" s="154">
        <f t="shared" si="14"/>
        <v>800</v>
      </c>
      <c r="O74" s="154"/>
      <c r="P74" s="154">
        <f>N74+O74</f>
        <v>800</v>
      </c>
      <c r="Q74" s="154"/>
      <c r="R74" s="154">
        <f t="shared" si="16"/>
        <v>800</v>
      </c>
      <c r="S74" s="155"/>
    </row>
    <row r="75" spans="1:19" ht="50.25" customHeight="1">
      <c r="A75" s="142">
        <v>54</v>
      </c>
      <c r="B75" s="151">
        <v>425291</v>
      </c>
      <c r="C75" s="99" t="s">
        <v>201</v>
      </c>
      <c r="D75" s="153">
        <v>390</v>
      </c>
      <c r="E75" s="156"/>
      <c r="F75" s="154"/>
      <c r="G75" s="154"/>
      <c r="H75" s="154"/>
      <c r="I75" s="154">
        <v>400</v>
      </c>
      <c r="J75" s="154"/>
      <c r="K75" s="154">
        <f t="shared" si="15"/>
        <v>400</v>
      </c>
      <c r="L75" s="154"/>
      <c r="M75" s="154"/>
      <c r="N75" s="154">
        <f t="shared" si="14"/>
        <v>400</v>
      </c>
      <c r="O75" s="154"/>
      <c r="P75" s="154">
        <f>N75+O75</f>
        <v>400</v>
      </c>
      <c r="Q75" s="154"/>
      <c r="R75" s="154">
        <f t="shared" si="16"/>
        <v>400</v>
      </c>
      <c r="S75" s="155"/>
    </row>
    <row r="76" spans="1:19" ht="24.75" customHeight="1">
      <c r="A76" s="142"/>
      <c r="B76" s="147"/>
      <c r="C76" s="100" t="s">
        <v>88</v>
      </c>
      <c r="D76" s="143" t="e">
        <f>D77+D82+D85+D88+D92+D96+D113+D122</f>
        <v>#REF!</v>
      </c>
      <c r="E76" s="143" t="e">
        <f>E77+E82+E85+E88+E92+E96+E113+E122+#REF!+E132+E137+E140+E145+E147+E152</f>
        <v>#REF!</v>
      </c>
      <c r="F76" s="143">
        <f>F77+F88+F96+F113+F122</f>
        <v>2184779</v>
      </c>
      <c r="G76" s="143" t="e">
        <f>G77+G82+G85+G92+G96+G113+G122+G132+G137+G140+G145+G147+G152</f>
        <v>#REF!</v>
      </c>
      <c r="H76" s="143"/>
      <c r="I76" s="143">
        <f>I77+I82+I85+I88+I92+I96+I113+I122</f>
        <v>76506</v>
      </c>
      <c r="J76" s="143">
        <f>J77+J82+J85+J88+J92+J96+J113+J122+J132+J137+J140+J145+J147+J152</f>
        <v>0</v>
      </c>
      <c r="K76" s="143">
        <f>F76+I76</f>
        <v>2261285</v>
      </c>
      <c r="L76" s="143"/>
      <c r="M76" s="143"/>
      <c r="N76" s="143">
        <f t="shared" si="14"/>
        <v>2261285</v>
      </c>
      <c r="O76" s="143"/>
      <c r="P76" s="143">
        <f>N76</f>
        <v>2261285</v>
      </c>
      <c r="Q76" s="143">
        <f>Q77+Q82+Q85+Q88+Q92+Q96+Q113+Q122+Q132+Q137+Q140+Q145+Q147+Q152+Q130</f>
        <v>-393583</v>
      </c>
      <c r="R76" s="143">
        <f t="shared" si="16"/>
        <v>1867702</v>
      </c>
      <c r="S76" s="150"/>
    </row>
    <row r="77" spans="1:19" ht="24.75" customHeight="1">
      <c r="A77" s="142"/>
      <c r="B77" s="147"/>
      <c r="C77" s="100" t="s">
        <v>89</v>
      </c>
      <c r="D77" s="143" t="e">
        <f>D78+D79+D80+#REF!+D81</f>
        <v>#REF!</v>
      </c>
      <c r="E77" s="143" t="e">
        <f>E78+E79+E80+#REF!+E81</f>
        <v>#REF!</v>
      </c>
      <c r="F77" s="143">
        <f>F78+F79+F80+F81</f>
        <v>2400</v>
      </c>
      <c r="G77" s="143">
        <f>G78+G79+G80+G81</f>
        <v>0</v>
      </c>
      <c r="H77" s="143"/>
      <c r="I77" s="143">
        <f>I78+I79+I80+I81</f>
        <v>750</v>
      </c>
      <c r="J77" s="143">
        <f>J78+J79+J80+J81</f>
        <v>0</v>
      </c>
      <c r="K77" s="143">
        <f>K78+K79+K80+K81</f>
        <v>3150</v>
      </c>
      <c r="L77" s="143"/>
      <c r="M77" s="143"/>
      <c r="N77" s="143">
        <f t="shared" si="14"/>
        <v>3150</v>
      </c>
      <c r="O77" s="143"/>
      <c r="P77" s="143">
        <f>N77</f>
        <v>3150</v>
      </c>
      <c r="Q77" s="143"/>
      <c r="R77" s="143">
        <f t="shared" si="16"/>
        <v>3150</v>
      </c>
      <c r="S77" s="150"/>
    </row>
    <row r="78" spans="1:19" ht="35.25" customHeight="1">
      <c r="A78" s="142">
        <v>55</v>
      </c>
      <c r="B78" s="151">
        <v>426111</v>
      </c>
      <c r="C78" s="157" t="s">
        <v>175</v>
      </c>
      <c r="D78" s="153"/>
      <c r="E78" s="154">
        <v>1500</v>
      </c>
      <c r="F78" s="154">
        <v>2400</v>
      </c>
      <c r="G78" s="154"/>
      <c r="H78" s="154"/>
      <c r="I78" s="154"/>
      <c r="J78" s="154"/>
      <c r="K78" s="154">
        <f t="shared" si="15"/>
        <v>2400</v>
      </c>
      <c r="L78" s="154"/>
      <c r="M78" s="154"/>
      <c r="N78" s="154">
        <f t="shared" si="14"/>
        <v>2400</v>
      </c>
      <c r="O78" s="154"/>
      <c r="P78" s="154">
        <f>N78+O78</f>
        <v>2400</v>
      </c>
      <c r="Q78" s="154"/>
      <c r="R78" s="154">
        <f t="shared" si="16"/>
        <v>2400</v>
      </c>
      <c r="S78" s="155"/>
    </row>
    <row r="79" spans="1:19" ht="24.75" customHeight="1">
      <c r="A79" s="142">
        <v>56</v>
      </c>
      <c r="B79" s="151">
        <v>426121</v>
      </c>
      <c r="C79" s="157" t="s">
        <v>182</v>
      </c>
      <c r="D79" s="153"/>
      <c r="E79" s="156">
        <v>600</v>
      </c>
      <c r="F79" s="154"/>
      <c r="G79" s="154"/>
      <c r="H79" s="154"/>
      <c r="I79" s="154">
        <v>150</v>
      </c>
      <c r="J79" s="154"/>
      <c r="K79" s="154">
        <f t="shared" si="15"/>
        <v>150</v>
      </c>
      <c r="L79" s="154"/>
      <c r="M79" s="154"/>
      <c r="N79" s="154">
        <f t="shared" si="14"/>
        <v>150</v>
      </c>
      <c r="O79" s="154"/>
      <c r="P79" s="154">
        <f>N79+O79</f>
        <v>150</v>
      </c>
      <c r="Q79" s="154"/>
      <c r="R79" s="154">
        <f t="shared" si="16"/>
        <v>150</v>
      </c>
      <c r="S79" s="155"/>
    </row>
    <row r="80" spans="1:19" ht="24.75" customHeight="1">
      <c r="A80" s="142">
        <v>57</v>
      </c>
      <c r="B80" s="151">
        <v>426124</v>
      </c>
      <c r="C80" s="157" t="s">
        <v>90</v>
      </c>
      <c r="D80" s="153"/>
      <c r="E80" s="156">
        <v>340</v>
      </c>
      <c r="F80" s="154"/>
      <c r="G80" s="154"/>
      <c r="H80" s="154"/>
      <c r="I80" s="154">
        <v>350</v>
      </c>
      <c r="J80" s="154"/>
      <c r="K80" s="154">
        <f t="shared" si="15"/>
        <v>350</v>
      </c>
      <c r="L80" s="154"/>
      <c r="M80" s="154"/>
      <c r="N80" s="154">
        <f t="shared" si="14"/>
        <v>350</v>
      </c>
      <c r="O80" s="154"/>
      <c r="P80" s="154">
        <f>N80+O80</f>
        <v>350</v>
      </c>
      <c r="Q80" s="154"/>
      <c r="R80" s="154">
        <f t="shared" si="16"/>
        <v>350</v>
      </c>
      <c r="S80" s="155"/>
    </row>
    <row r="81" spans="1:19" ht="27.75">
      <c r="A81" s="142">
        <v>58</v>
      </c>
      <c r="B81" s="151">
        <v>426191</v>
      </c>
      <c r="C81" s="157" t="s">
        <v>171</v>
      </c>
      <c r="D81" s="153">
        <v>390</v>
      </c>
      <c r="E81" s="156"/>
      <c r="F81" s="154"/>
      <c r="G81" s="154"/>
      <c r="H81" s="154"/>
      <c r="I81" s="154">
        <v>250</v>
      </c>
      <c r="J81" s="154"/>
      <c r="K81" s="154">
        <f t="shared" si="15"/>
        <v>250</v>
      </c>
      <c r="L81" s="154"/>
      <c r="M81" s="154"/>
      <c r="N81" s="154">
        <f t="shared" si="14"/>
        <v>250</v>
      </c>
      <c r="O81" s="154"/>
      <c r="P81" s="154">
        <f>N81+O81</f>
        <v>250</v>
      </c>
      <c r="Q81" s="154"/>
      <c r="R81" s="154">
        <f t="shared" si="16"/>
        <v>250</v>
      </c>
      <c r="S81" s="155"/>
    </row>
    <row r="82" spans="1:19" ht="24.75" customHeight="1">
      <c r="A82" s="142"/>
      <c r="B82" s="151"/>
      <c r="C82" s="100" t="s">
        <v>91</v>
      </c>
      <c r="D82" s="158">
        <f>D83+D84</f>
        <v>150</v>
      </c>
      <c r="E82" s="158">
        <f>E83+E84</f>
        <v>0</v>
      </c>
      <c r="F82" s="158"/>
      <c r="G82" s="158"/>
      <c r="H82" s="158"/>
      <c r="I82" s="158">
        <f>I83+I84</f>
        <v>133</v>
      </c>
      <c r="J82" s="158"/>
      <c r="K82" s="143">
        <f t="shared" si="15"/>
        <v>133</v>
      </c>
      <c r="L82" s="158"/>
      <c r="M82" s="143"/>
      <c r="N82" s="143">
        <f t="shared" si="14"/>
        <v>133</v>
      </c>
      <c r="O82" s="143"/>
      <c r="P82" s="143">
        <f>N82</f>
        <v>133</v>
      </c>
      <c r="Q82" s="143"/>
      <c r="R82" s="143">
        <f t="shared" si="16"/>
        <v>133</v>
      </c>
      <c r="S82" s="150"/>
    </row>
    <row r="83" spans="1:19" ht="27.75">
      <c r="A83" s="142">
        <v>59</v>
      </c>
      <c r="B83" s="151">
        <v>426211</v>
      </c>
      <c r="C83" s="157" t="s">
        <v>202</v>
      </c>
      <c r="D83" s="153">
        <v>50</v>
      </c>
      <c r="E83" s="156"/>
      <c r="F83" s="154"/>
      <c r="G83" s="154"/>
      <c r="H83" s="154"/>
      <c r="I83" s="154">
        <v>50</v>
      </c>
      <c r="J83" s="154"/>
      <c r="K83" s="154">
        <f t="shared" si="15"/>
        <v>50</v>
      </c>
      <c r="L83" s="154"/>
      <c r="M83" s="154"/>
      <c r="N83" s="154">
        <f t="shared" si="14"/>
        <v>50</v>
      </c>
      <c r="O83" s="154"/>
      <c r="P83" s="154">
        <f>N83+O83</f>
        <v>50</v>
      </c>
      <c r="Q83" s="154"/>
      <c r="R83" s="154">
        <f t="shared" si="16"/>
        <v>50</v>
      </c>
      <c r="S83" s="155"/>
    </row>
    <row r="84" spans="1:19" ht="24.75" customHeight="1">
      <c r="A84" s="142">
        <v>60</v>
      </c>
      <c r="B84" s="151">
        <v>426221</v>
      </c>
      <c r="C84" s="157" t="s">
        <v>203</v>
      </c>
      <c r="D84" s="153">
        <v>100</v>
      </c>
      <c r="E84" s="156"/>
      <c r="F84" s="154"/>
      <c r="G84" s="154"/>
      <c r="H84" s="154"/>
      <c r="I84" s="154">
        <v>83</v>
      </c>
      <c r="J84" s="154"/>
      <c r="K84" s="154">
        <f t="shared" si="15"/>
        <v>83</v>
      </c>
      <c r="L84" s="154"/>
      <c r="M84" s="154"/>
      <c r="N84" s="154">
        <f t="shared" si="14"/>
        <v>83</v>
      </c>
      <c r="O84" s="154"/>
      <c r="P84" s="154">
        <f>N84+O84</f>
        <v>83</v>
      </c>
      <c r="Q84" s="154"/>
      <c r="R84" s="154">
        <f t="shared" si="16"/>
        <v>83</v>
      </c>
      <c r="S84" s="155"/>
    </row>
    <row r="85" spans="1:19" ht="30" customHeight="1">
      <c r="A85" s="142"/>
      <c r="B85" s="151"/>
      <c r="C85" s="100" t="s">
        <v>94</v>
      </c>
      <c r="D85" s="158">
        <f>D86+D87</f>
        <v>780</v>
      </c>
      <c r="E85" s="158">
        <f>E86+E87</f>
        <v>0</v>
      </c>
      <c r="F85" s="158"/>
      <c r="G85" s="158"/>
      <c r="H85" s="158"/>
      <c r="I85" s="158">
        <f>I86+I87</f>
        <v>680</v>
      </c>
      <c r="J85" s="158">
        <f>J86+J87</f>
        <v>0</v>
      </c>
      <c r="K85" s="143">
        <f>F85+G85+I85+J85</f>
        <v>680</v>
      </c>
      <c r="L85" s="158"/>
      <c r="M85" s="143"/>
      <c r="N85" s="143">
        <f t="shared" si="14"/>
        <v>680</v>
      </c>
      <c r="O85" s="143"/>
      <c r="P85" s="143">
        <f>N85</f>
        <v>680</v>
      </c>
      <c r="Q85" s="143"/>
      <c r="R85" s="143">
        <f t="shared" si="16"/>
        <v>680</v>
      </c>
      <c r="S85" s="150"/>
    </row>
    <row r="86" spans="1:19" ht="29.25" customHeight="1">
      <c r="A86" s="142">
        <v>61</v>
      </c>
      <c r="B86" s="151">
        <v>426311</v>
      </c>
      <c r="C86" s="157" t="s">
        <v>95</v>
      </c>
      <c r="D86" s="153">
        <v>390</v>
      </c>
      <c r="E86" s="156"/>
      <c r="F86" s="154"/>
      <c r="G86" s="154"/>
      <c r="H86" s="154"/>
      <c r="I86" s="154">
        <v>350</v>
      </c>
      <c r="J86" s="154"/>
      <c r="K86" s="154">
        <f t="shared" si="15"/>
        <v>350</v>
      </c>
      <c r="L86" s="154"/>
      <c r="M86" s="154"/>
      <c r="N86" s="154">
        <f t="shared" si="14"/>
        <v>350</v>
      </c>
      <c r="O86" s="154"/>
      <c r="P86" s="154">
        <f>N86+O86</f>
        <v>350</v>
      </c>
      <c r="Q86" s="154"/>
      <c r="R86" s="154">
        <f t="shared" si="16"/>
        <v>350</v>
      </c>
      <c r="S86" s="155"/>
    </row>
    <row r="87" spans="1:19" ht="27" customHeight="1">
      <c r="A87" s="142">
        <v>62</v>
      </c>
      <c r="B87" s="151">
        <v>426312</v>
      </c>
      <c r="C87" s="157" t="s">
        <v>96</v>
      </c>
      <c r="D87" s="153">
        <v>390</v>
      </c>
      <c r="E87" s="156"/>
      <c r="F87" s="154"/>
      <c r="G87" s="154"/>
      <c r="H87" s="154"/>
      <c r="I87" s="154">
        <v>330</v>
      </c>
      <c r="J87" s="154"/>
      <c r="K87" s="154">
        <f t="shared" si="15"/>
        <v>330</v>
      </c>
      <c r="L87" s="154"/>
      <c r="M87" s="154"/>
      <c r="N87" s="154">
        <f t="shared" si="14"/>
        <v>330</v>
      </c>
      <c r="O87" s="154"/>
      <c r="P87" s="154">
        <f>N87+O87</f>
        <v>330</v>
      </c>
      <c r="Q87" s="154"/>
      <c r="R87" s="154">
        <f t="shared" si="16"/>
        <v>330</v>
      </c>
      <c r="S87" s="155"/>
    </row>
    <row r="88" spans="1:19" ht="24.75" customHeight="1">
      <c r="A88" s="142"/>
      <c r="B88" s="147"/>
      <c r="C88" s="100" t="s">
        <v>97</v>
      </c>
      <c r="D88" s="143">
        <f>D89+D90+D91</f>
        <v>600</v>
      </c>
      <c r="E88" s="143">
        <f>E89+E90+E91</f>
        <v>2900</v>
      </c>
      <c r="F88" s="143">
        <f>F89+F90+F91+F92</f>
        <v>3000</v>
      </c>
      <c r="G88" s="143"/>
      <c r="H88" s="143"/>
      <c r="I88" s="143">
        <f>I89+I90+I91</f>
        <v>600</v>
      </c>
      <c r="J88" s="143"/>
      <c r="K88" s="143">
        <f>F88+G88+I88+J88</f>
        <v>3600</v>
      </c>
      <c r="L88" s="143"/>
      <c r="M88" s="143"/>
      <c r="N88" s="143">
        <f t="shared" si="14"/>
        <v>3600</v>
      </c>
      <c r="O88" s="143"/>
      <c r="P88" s="143">
        <f>N88</f>
        <v>3600</v>
      </c>
      <c r="Q88" s="143"/>
      <c r="R88" s="143">
        <f t="shared" si="16"/>
        <v>3600</v>
      </c>
      <c r="S88" s="150"/>
    </row>
    <row r="89" spans="1:19" ht="24.75" customHeight="1">
      <c r="A89" s="142">
        <v>63</v>
      </c>
      <c r="B89" s="151">
        <v>426411</v>
      </c>
      <c r="C89" s="157" t="s">
        <v>35</v>
      </c>
      <c r="D89" s="153"/>
      <c r="E89" s="154">
        <v>2900</v>
      </c>
      <c r="F89" s="154">
        <v>3000</v>
      </c>
      <c r="G89" s="154"/>
      <c r="H89" s="154"/>
      <c r="I89" s="154"/>
      <c r="J89" s="154"/>
      <c r="K89" s="154">
        <f t="shared" si="15"/>
        <v>3000</v>
      </c>
      <c r="L89" s="154"/>
      <c r="M89" s="154"/>
      <c r="N89" s="154">
        <f aca="true" t="shared" si="17" ref="N89:N95">K89+M89</f>
        <v>3000</v>
      </c>
      <c r="O89" s="154"/>
      <c r="P89" s="154">
        <f aca="true" t="shared" si="18" ref="P89:P95">N89+O89</f>
        <v>3000</v>
      </c>
      <c r="Q89" s="154"/>
      <c r="R89" s="154">
        <f t="shared" si="16"/>
        <v>3000</v>
      </c>
      <c r="S89" s="155"/>
    </row>
    <row r="90" spans="1:19" ht="24.75" customHeight="1">
      <c r="A90" s="142">
        <v>64</v>
      </c>
      <c r="B90" s="151">
        <v>426413</v>
      </c>
      <c r="C90" s="157" t="s">
        <v>7</v>
      </c>
      <c r="D90" s="153">
        <v>300</v>
      </c>
      <c r="E90" s="156"/>
      <c r="F90" s="154"/>
      <c r="G90" s="154"/>
      <c r="H90" s="154"/>
      <c r="I90" s="154">
        <v>300</v>
      </c>
      <c r="J90" s="154"/>
      <c r="K90" s="154">
        <f t="shared" si="15"/>
        <v>300</v>
      </c>
      <c r="L90" s="154"/>
      <c r="M90" s="154"/>
      <c r="N90" s="154">
        <f t="shared" si="17"/>
        <v>300</v>
      </c>
      <c r="O90" s="154"/>
      <c r="P90" s="154">
        <f t="shared" si="18"/>
        <v>300</v>
      </c>
      <c r="Q90" s="154"/>
      <c r="R90" s="154">
        <f t="shared" si="16"/>
        <v>300</v>
      </c>
      <c r="S90" s="155"/>
    </row>
    <row r="91" spans="1:19" ht="42">
      <c r="A91" s="142">
        <v>65</v>
      </c>
      <c r="B91" s="151">
        <v>426491</v>
      </c>
      <c r="C91" s="157" t="s">
        <v>98</v>
      </c>
      <c r="D91" s="153">
        <v>300</v>
      </c>
      <c r="E91" s="156"/>
      <c r="F91" s="154"/>
      <c r="G91" s="154"/>
      <c r="H91" s="154"/>
      <c r="I91" s="154">
        <v>300</v>
      </c>
      <c r="J91" s="154"/>
      <c r="K91" s="154">
        <f t="shared" si="15"/>
        <v>300</v>
      </c>
      <c r="L91" s="154"/>
      <c r="M91" s="154"/>
      <c r="N91" s="154">
        <f t="shared" si="17"/>
        <v>300</v>
      </c>
      <c r="O91" s="154"/>
      <c r="P91" s="154">
        <f t="shared" si="18"/>
        <v>300</v>
      </c>
      <c r="Q91" s="154"/>
      <c r="R91" s="154">
        <f t="shared" si="16"/>
        <v>300</v>
      </c>
      <c r="S91" s="155"/>
    </row>
    <row r="92" spans="1:19" ht="24.75" customHeight="1">
      <c r="A92" s="142"/>
      <c r="B92" s="147"/>
      <c r="C92" s="100" t="s">
        <v>99</v>
      </c>
      <c r="D92" s="158">
        <f aca="true" t="shared" si="19" ref="D92:J92">D93+D94+D95</f>
        <v>940</v>
      </c>
      <c r="E92" s="158">
        <f t="shared" si="19"/>
        <v>0</v>
      </c>
      <c r="F92" s="158">
        <f t="shared" si="19"/>
        <v>0</v>
      </c>
      <c r="G92" s="158">
        <f t="shared" si="19"/>
        <v>0</v>
      </c>
      <c r="H92" s="158"/>
      <c r="I92" s="158">
        <f t="shared" si="19"/>
        <v>696</v>
      </c>
      <c r="J92" s="158">
        <f t="shared" si="19"/>
        <v>0</v>
      </c>
      <c r="K92" s="143">
        <f t="shared" si="15"/>
        <v>696</v>
      </c>
      <c r="L92" s="158"/>
      <c r="M92" s="143"/>
      <c r="N92" s="154">
        <f t="shared" si="17"/>
        <v>696</v>
      </c>
      <c r="O92" s="143"/>
      <c r="P92" s="154">
        <f t="shared" si="18"/>
        <v>696</v>
      </c>
      <c r="Q92" s="154"/>
      <c r="R92" s="143">
        <f t="shared" si="16"/>
        <v>696</v>
      </c>
      <c r="S92" s="155"/>
    </row>
    <row r="93" spans="1:19" ht="24.75" customHeight="1">
      <c r="A93" s="142">
        <v>66</v>
      </c>
      <c r="B93" s="151">
        <v>426531</v>
      </c>
      <c r="C93" s="157" t="s">
        <v>18</v>
      </c>
      <c r="D93" s="153">
        <v>300</v>
      </c>
      <c r="E93" s="156"/>
      <c r="F93" s="154"/>
      <c r="G93" s="154"/>
      <c r="H93" s="154"/>
      <c r="I93" s="154">
        <v>208</v>
      </c>
      <c r="J93" s="154"/>
      <c r="K93" s="154">
        <f t="shared" si="15"/>
        <v>208</v>
      </c>
      <c r="L93" s="154"/>
      <c r="M93" s="154"/>
      <c r="N93" s="154">
        <f t="shared" si="17"/>
        <v>208</v>
      </c>
      <c r="O93" s="154"/>
      <c r="P93" s="154">
        <f t="shared" si="18"/>
        <v>208</v>
      </c>
      <c r="Q93" s="154"/>
      <c r="R93" s="154">
        <f t="shared" si="16"/>
        <v>208</v>
      </c>
      <c r="S93" s="155"/>
    </row>
    <row r="94" spans="1:19" ht="24.75" customHeight="1">
      <c r="A94" s="142">
        <v>67</v>
      </c>
      <c r="B94" s="151">
        <v>426541</v>
      </c>
      <c r="C94" s="157" t="s">
        <v>19</v>
      </c>
      <c r="D94" s="153">
        <v>300</v>
      </c>
      <c r="E94" s="156"/>
      <c r="F94" s="154"/>
      <c r="G94" s="154"/>
      <c r="H94" s="154"/>
      <c r="I94" s="154">
        <v>208</v>
      </c>
      <c r="J94" s="154"/>
      <c r="K94" s="154">
        <f t="shared" si="15"/>
        <v>208</v>
      </c>
      <c r="L94" s="154"/>
      <c r="M94" s="154"/>
      <c r="N94" s="154">
        <f t="shared" si="17"/>
        <v>208</v>
      </c>
      <c r="O94" s="154"/>
      <c r="P94" s="154">
        <f t="shared" si="18"/>
        <v>208</v>
      </c>
      <c r="Q94" s="154"/>
      <c r="R94" s="154">
        <f t="shared" si="16"/>
        <v>208</v>
      </c>
      <c r="S94" s="155"/>
    </row>
    <row r="95" spans="1:19" ht="27.75">
      <c r="A95" s="142">
        <v>68</v>
      </c>
      <c r="B95" s="151">
        <v>426591</v>
      </c>
      <c r="C95" s="157" t="s">
        <v>100</v>
      </c>
      <c r="D95" s="153">
        <v>340</v>
      </c>
      <c r="E95" s="156"/>
      <c r="F95" s="154"/>
      <c r="G95" s="154"/>
      <c r="H95" s="154"/>
      <c r="I95" s="154">
        <v>280</v>
      </c>
      <c r="J95" s="154"/>
      <c r="K95" s="154">
        <f t="shared" si="15"/>
        <v>280</v>
      </c>
      <c r="L95" s="154"/>
      <c r="M95" s="154"/>
      <c r="N95" s="154">
        <f t="shared" si="17"/>
        <v>280</v>
      </c>
      <c r="O95" s="154"/>
      <c r="P95" s="154">
        <f t="shared" si="18"/>
        <v>280</v>
      </c>
      <c r="Q95" s="154"/>
      <c r="R95" s="154">
        <f t="shared" si="16"/>
        <v>280</v>
      </c>
      <c r="S95" s="155"/>
    </row>
    <row r="96" spans="1:19" ht="31.5" customHeight="1">
      <c r="A96" s="142"/>
      <c r="B96" s="151"/>
      <c r="C96" s="100" t="s">
        <v>101</v>
      </c>
      <c r="D96" s="143" t="e">
        <f>D97+D98+D99+#REF!+D100+#REF!+D103+D105+D106+D107+D108+D109+D110+D111+D112</f>
        <v>#REF!</v>
      </c>
      <c r="E96" s="143" t="e">
        <f>E97+E98+E99+#REF!+E100+#REF!+E103+E105+E106+E107+E108+E109+E110+E111+E112</f>
        <v>#REF!</v>
      </c>
      <c r="F96" s="143">
        <f>F97+F98+F99+F100+F101+F102+F103+F105+F106+F107+F108+F109+F110+F111+F112</f>
        <v>2175779</v>
      </c>
      <c r="G96" s="143">
        <f>G97+G98+G99+G100+G101+G102+G103+G105+G106+G107+G108+G109+G110+G111+G112</f>
        <v>0</v>
      </c>
      <c r="H96" s="143"/>
      <c r="I96" s="143">
        <f>I97+I98+I99+I100+I101+I102+I103+I105+I106+I107+I108+I109+I110+I111+I112+I104</f>
        <v>72083</v>
      </c>
      <c r="J96" s="143">
        <f>J97+J98+J99+J100+J101+J102+J103+J105+J106+J107+J108+J109+J110+J111+J112</f>
        <v>0</v>
      </c>
      <c r="K96" s="143">
        <f t="shared" si="15"/>
        <v>2247862</v>
      </c>
      <c r="L96" s="143" t="e">
        <f>K97+K98+K99+K100+L102+#REF!+K103+K105+K106+K107+K108+K109+K110+K111+K112</f>
        <v>#REF!</v>
      </c>
      <c r="M96" s="143"/>
      <c r="N96" s="143">
        <f>K96+M96</f>
        <v>2247862</v>
      </c>
      <c r="O96" s="143"/>
      <c r="P96" s="143" t="e">
        <f>P97+P98+P99+P100+P102+#REF!+P103+P105+P106+P107+P108+P109+P110+P111+P112</f>
        <v>#REF!</v>
      </c>
      <c r="Q96" s="143">
        <f>Q97+Q98+Q99+Q100+Q101+Q102+Q103+Q105+Q106+Q107+Q108+Q109+Q110+Q111+Q112+Q104</f>
        <v>-378933</v>
      </c>
      <c r="R96" s="143">
        <f t="shared" si="16"/>
        <v>1868929</v>
      </c>
      <c r="S96" s="150"/>
    </row>
    <row r="97" spans="1:19" ht="24.75" customHeight="1">
      <c r="A97" s="142">
        <v>69</v>
      </c>
      <c r="B97" s="151">
        <v>426711</v>
      </c>
      <c r="C97" s="157" t="s">
        <v>176</v>
      </c>
      <c r="D97" s="153"/>
      <c r="E97" s="154">
        <v>2900</v>
      </c>
      <c r="F97" s="154">
        <v>2000</v>
      </c>
      <c r="G97" s="154"/>
      <c r="H97" s="154"/>
      <c r="I97" s="154"/>
      <c r="J97" s="154"/>
      <c r="K97" s="154">
        <f t="shared" si="15"/>
        <v>2000</v>
      </c>
      <c r="L97" s="154"/>
      <c r="M97" s="154"/>
      <c r="N97" s="154">
        <f aca="true" t="shared" si="20" ref="N97:N112">K97+M97</f>
        <v>2000</v>
      </c>
      <c r="O97" s="154"/>
      <c r="P97" s="154">
        <f aca="true" t="shared" si="21" ref="P97:P112">N97+O97</f>
        <v>2000</v>
      </c>
      <c r="Q97" s="154">
        <v>1000</v>
      </c>
      <c r="R97" s="154">
        <f t="shared" si="16"/>
        <v>3000</v>
      </c>
      <c r="S97" s="155"/>
    </row>
    <row r="98" spans="1:19" ht="33.75" customHeight="1">
      <c r="A98" s="142">
        <v>70</v>
      </c>
      <c r="B98" s="151">
        <v>4267111</v>
      </c>
      <c r="C98" s="157" t="s">
        <v>102</v>
      </c>
      <c r="D98" s="153"/>
      <c r="E98" s="154">
        <v>2500</v>
      </c>
      <c r="F98" s="154">
        <v>1500</v>
      </c>
      <c r="G98" s="154"/>
      <c r="H98" s="154"/>
      <c r="I98" s="154"/>
      <c r="J98" s="154"/>
      <c r="K98" s="154">
        <f t="shared" si="15"/>
        <v>1500</v>
      </c>
      <c r="L98" s="154"/>
      <c r="M98" s="154"/>
      <c r="N98" s="154">
        <f t="shared" si="20"/>
        <v>1500</v>
      </c>
      <c r="O98" s="154"/>
      <c r="P98" s="154">
        <f t="shared" si="21"/>
        <v>1500</v>
      </c>
      <c r="Q98" s="154"/>
      <c r="R98" s="154">
        <f t="shared" si="16"/>
        <v>1500</v>
      </c>
      <c r="S98" s="155"/>
    </row>
    <row r="99" spans="1:19" ht="24.75" customHeight="1">
      <c r="A99" s="142">
        <f>A98+1</f>
        <v>71</v>
      </c>
      <c r="B99" s="151">
        <v>4267112</v>
      </c>
      <c r="C99" s="157" t="s">
        <v>8</v>
      </c>
      <c r="D99" s="153"/>
      <c r="E99" s="156">
        <v>800</v>
      </c>
      <c r="F99" s="154">
        <v>1000</v>
      </c>
      <c r="G99" s="154"/>
      <c r="H99" s="154"/>
      <c r="I99" s="154"/>
      <c r="J99" s="154"/>
      <c r="K99" s="154">
        <f t="shared" si="15"/>
        <v>1000</v>
      </c>
      <c r="L99" s="154"/>
      <c r="M99" s="154"/>
      <c r="N99" s="154">
        <f t="shared" si="20"/>
        <v>1000</v>
      </c>
      <c r="O99" s="154"/>
      <c r="P99" s="154">
        <f t="shared" si="21"/>
        <v>1000</v>
      </c>
      <c r="Q99" s="154">
        <v>500</v>
      </c>
      <c r="R99" s="154">
        <f t="shared" si="16"/>
        <v>1500</v>
      </c>
      <c r="S99" s="155"/>
    </row>
    <row r="100" spans="1:19" ht="49.5" customHeight="1">
      <c r="A100" s="142">
        <f>A99+1</f>
        <v>72</v>
      </c>
      <c r="B100" s="151">
        <v>426721</v>
      </c>
      <c r="C100" s="157" t="s">
        <v>204</v>
      </c>
      <c r="D100" s="153"/>
      <c r="E100" s="154">
        <v>22800</v>
      </c>
      <c r="F100" s="154">
        <v>24000</v>
      </c>
      <c r="G100" s="154"/>
      <c r="H100" s="154"/>
      <c r="I100" s="154"/>
      <c r="J100" s="154"/>
      <c r="K100" s="154">
        <f t="shared" si="15"/>
        <v>24000</v>
      </c>
      <c r="L100" s="154"/>
      <c r="M100" s="154"/>
      <c r="N100" s="154">
        <f t="shared" si="20"/>
        <v>24000</v>
      </c>
      <c r="O100" s="154">
        <v>833</v>
      </c>
      <c r="P100" s="154">
        <f t="shared" si="21"/>
        <v>24833</v>
      </c>
      <c r="Q100" s="154">
        <v>10500</v>
      </c>
      <c r="R100" s="154">
        <f t="shared" si="16"/>
        <v>34500</v>
      </c>
      <c r="S100" s="155"/>
    </row>
    <row r="101" spans="1:19" ht="24.75" customHeight="1">
      <c r="A101" s="142">
        <f aca="true" t="shared" si="22" ref="A101:A108">A100+1</f>
        <v>73</v>
      </c>
      <c r="B101" s="151">
        <v>426751</v>
      </c>
      <c r="C101" s="157" t="s">
        <v>206</v>
      </c>
      <c r="D101" s="153"/>
      <c r="E101" s="154">
        <v>7000</v>
      </c>
      <c r="F101" s="154">
        <v>12000</v>
      </c>
      <c r="G101" s="154"/>
      <c r="H101" s="154"/>
      <c r="I101" s="154"/>
      <c r="J101" s="154"/>
      <c r="K101" s="154">
        <f t="shared" si="15"/>
        <v>12000</v>
      </c>
      <c r="L101" s="154"/>
      <c r="M101" s="154"/>
      <c r="N101" s="154">
        <f>K101+M101</f>
        <v>12000</v>
      </c>
      <c r="O101" s="154"/>
      <c r="P101" s="154">
        <f>N101+O101</f>
        <v>12000</v>
      </c>
      <c r="Q101" s="154"/>
      <c r="R101" s="154">
        <f t="shared" si="16"/>
        <v>12000</v>
      </c>
      <c r="S101" s="155"/>
    </row>
    <row r="102" spans="1:19" ht="36" customHeight="1">
      <c r="A102" s="142">
        <f t="shared" si="22"/>
        <v>74</v>
      </c>
      <c r="B102" s="147">
        <v>426741</v>
      </c>
      <c r="C102" s="100" t="s">
        <v>205</v>
      </c>
      <c r="D102" s="153"/>
      <c r="E102" s="154"/>
      <c r="F102" s="154">
        <v>2115679</v>
      </c>
      <c r="G102" s="154"/>
      <c r="H102" s="154"/>
      <c r="I102" s="154">
        <v>72000</v>
      </c>
      <c r="J102" s="154"/>
      <c r="K102" s="154">
        <f t="shared" si="15"/>
        <v>2187679</v>
      </c>
      <c r="L102" s="143">
        <v>72840</v>
      </c>
      <c r="M102" s="154"/>
      <c r="N102" s="154">
        <f t="shared" si="20"/>
        <v>2187679</v>
      </c>
      <c r="O102" s="154"/>
      <c r="P102" s="154">
        <f t="shared" si="21"/>
        <v>2187679</v>
      </c>
      <c r="Q102" s="154"/>
      <c r="R102" s="154">
        <f t="shared" si="16"/>
        <v>2187679</v>
      </c>
      <c r="S102" s="155"/>
    </row>
    <row r="103" spans="1:19" ht="24.75" customHeight="1">
      <c r="A103" s="142">
        <f t="shared" si="22"/>
        <v>75</v>
      </c>
      <c r="B103" s="151">
        <v>4267511</v>
      </c>
      <c r="C103" s="157" t="s">
        <v>37</v>
      </c>
      <c r="D103" s="153">
        <v>100</v>
      </c>
      <c r="E103" s="156"/>
      <c r="F103" s="154"/>
      <c r="G103" s="154"/>
      <c r="H103" s="154"/>
      <c r="I103" s="154">
        <v>83</v>
      </c>
      <c r="J103" s="154"/>
      <c r="K103" s="154">
        <f t="shared" si="15"/>
        <v>83</v>
      </c>
      <c r="L103" s="154"/>
      <c r="M103" s="154"/>
      <c r="N103" s="154">
        <f t="shared" si="20"/>
        <v>83</v>
      </c>
      <c r="O103" s="154"/>
      <c r="P103" s="154">
        <f t="shared" si="21"/>
        <v>83</v>
      </c>
      <c r="Q103" s="154"/>
      <c r="R103" s="154">
        <f t="shared" si="16"/>
        <v>83</v>
      </c>
      <c r="S103" s="155"/>
    </row>
    <row r="104" spans="1:19" ht="24.75" customHeight="1">
      <c r="A104" s="142">
        <f t="shared" si="22"/>
        <v>76</v>
      </c>
      <c r="B104" s="151">
        <v>42675111</v>
      </c>
      <c r="C104" s="157" t="s">
        <v>251</v>
      </c>
      <c r="D104" s="153"/>
      <c r="E104" s="156"/>
      <c r="F104" s="154"/>
      <c r="G104" s="154"/>
      <c r="H104" s="154"/>
      <c r="I104" s="154">
        <v>0</v>
      </c>
      <c r="J104" s="154"/>
      <c r="K104" s="154">
        <f t="shared" si="15"/>
        <v>0</v>
      </c>
      <c r="L104" s="154"/>
      <c r="M104" s="154"/>
      <c r="N104" s="154"/>
      <c r="O104" s="154"/>
      <c r="P104" s="154"/>
      <c r="Q104" s="154">
        <v>-393525</v>
      </c>
      <c r="R104" s="154">
        <f t="shared" si="16"/>
        <v>-393525</v>
      </c>
      <c r="S104" s="155"/>
    </row>
    <row r="105" spans="1:19" ht="69.75">
      <c r="A105" s="142">
        <f t="shared" si="22"/>
        <v>77</v>
      </c>
      <c r="B105" s="151">
        <v>426791</v>
      </c>
      <c r="C105" s="157" t="s">
        <v>104</v>
      </c>
      <c r="D105" s="153"/>
      <c r="E105" s="154">
        <v>2900</v>
      </c>
      <c r="F105" s="154">
        <v>4000</v>
      </c>
      <c r="G105" s="154"/>
      <c r="H105" s="154"/>
      <c r="I105" s="154"/>
      <c r="J105" s="154"/>
      <c r="K105" s="154">
        <f t="shared" si="15"/>
        <v>4000</v>
      </c>
      <c r="L105" s="154"/>
      <c r="M105" s="154"/>
      <c r="N105" s="154">
        <f t="shared" si="20"/>
        <v>4000</v>
      </c>
      <c r="O105" s="154"/>
      <c r="P105" s="154">
        <f t="shared" si="21"/>
        <v>4000</v>
      </c>
      <c r="Q105" s="154">
        <v>500</v>
      </c>
      <c r="R105" s="154">
        <f t="shared" si="16"/>
        <v>4500</v>
      </c>
      <c r="S105" s="155"/>
    </row>
    <row r="106" spans="1:19" ht="28.5" customHeight="1">
      <c r="A106" s="142">
        <f t="shared" si="22"/>
        <v>78</v>
      </c>
      <c r="B106" s="151">
        <v>4267911</v>
      </c>
      <c r="C106" s="157" t="s">
        <v>27</v>
      </c>
      <c r="D106" s="153"/>
      <c r="E106" s="154">
        <v>7000</v>
      </c>
      <c r="F106" s="154">
        <v>2300</v>
      </c>
      <c r="G106" s="154"/>
      <c r="H106" s="154"/>
      <c r="I106" s="154"/>
      <c r="J106" s="154"/>
      <c r="K106" s="154">
        <v>2300</v>
      </c>
      <c r="L106" s="154"/>
      <c r="M106" s="154"/>
      <c r="N106" s="154">
        <f t="shared" si="20"/>
        <v>2300</v>
      </c>
      <c r="O106" s="154"/>
      <c r="P106" s="154">
        <f t="shared" si="21"/>
        <v>2300</v>
      </c>
      <c r="Q106" s="154">
        <v>200</v>
      </c>
      <c r="R106" s="154">
        <f t="shared" si="16"/>
        <v>2500</v>
      </c>
      <c r="S106" s="155"/>
    </row>
    <row r="107" spans="1:19" ht="24.75" customHeight="1">
      <c r="A107" s="142">
        <f t="shared" si="22"/>
        <v>79</v>
      </c>
      <c r="B107" s="151">
        <v>4267912</v>
      </c>
      <c r="C107" s="157" t="s">
        <v>28</v>
      </c>
      <c r="D107" s="153"/>
      <c r="E107" s="154">
        <v>3000</v>
      </c>
      <c r="F107" s="154">
        <v>0</v>
      </c>
      <c r="G107" s="154"/>
      <c r="H107" s="154"/>
      <c r="I107" s="154"/>
      <c r="J107" s="154"/>
      <c r="K107" s="154">
        <f t="shared" si="15"/>
        <v>0</v>
      </c>
      <c r="L107" s="154"/>
      <c r="M107" s="154"/>
      <c r="N107" s="154">
        <f t="shared" si="20"/>
        <v>0</v>
      </c>
      <c r="O107" s="154"/>
      <c r="P107" s="154">
        <f t="shared" si="21"/>
        <v>0</v>
      </c>
      <c r="Q107" s="154"/>
      <c r="R107" s="154">
        <f t="shared" si="16"/>
        <v>0</v>
      </c>
      <c r="S107" s="155"/>
    </row>
    <row r="108" spans="1:19" ht="42">
      <c r="A108" s="142">
        <f t="shared" si="22"/>
        <v>80</v>
      </c>
      <c r="B108" s="151">
        <v>4267913</v>
      </c>
      <c r="C108" s="157" t="s">
        <v>105</v>
      </c>
      <c r="D108" s="153"/>
      <c r="E108" s="154">
        <v>700</v>
      </c>
      <c r="F108" s="154">
        <v>500</v>
      </c>
      <c r="G108" s="154"/>
      <c r="H108" s="154"/>
      <c r="I108" s="154"/>
      <c r="J108" s="154"/>
      <c r="K108" s="154">
        <f t="shared" si="15"/>
        <v>500</v>
      </c>
      <c r="L108" s="154"/>
      <c r="M108" s="154"/>
      <c r="N108" s="154">
        <f t="shared" si="20"/>
        <v>500</v>
      </c>
      <c r="O108" s="154"/>
      <c r="P108" s="154">
        <f t="shared" si="21"/>
        <v>500</v>
      </c>
      <c r="Q108" s="154"/>
      <c r="R108" s="154">
        <f t="shared" si="16"/>
        <v>500</v>
      </c>
      <c r="S108" s="155"/>
    </row>
    <row r="109" spans="1:19" ht="24.75" customHeight="1">
      <c r="A109" s="142">
        <f>A108+1</f>
        <v>81</v>
      </c>
      <c r="B109" s="151">
        <v>4267914</v>
      </c>
      <c r="C109" s="157" t="s">
        <v>9</v>
      </c>
      <c r="D109" s="153"/>
      <c r="E109" s="154">
        <v>1300</v>
      </c>
      <c r="F109" s="154">
        <v>800</v>
      </c>
      <c r="G109" s="154"/>
      <c r="H109" s="154"/>
      <c r="I109" s="154"/>
      <c r="J109" s="154"/>
      <c r="K109" s="154">
        <f t="shared" si="15"/>
        <v>800</v>
      </c>
      <c r="L109" s="154"/>
      <c r="M109" s="154"/>
      <c r="N109" s="154">
        <f t="shared" si="20"/>
        <v>800</v>
      </c>
      <c r="O109" s="154"/>
      <c r="P109" s="154">
        <f t="shared" si="21"/>
        <v>800</v>
      </c>
      <c r="Q109" s="154">
        <v>300</v>
      </c>
      <c r="R109" s="154">
        <f t="shared" si="16"/>
        <v>1100</v>
      </c>
      <c r="S109" s="155"/>
    </row>
    <row r="110" spans="1:19" ht="27" customHeight="1">
      <c r="A110" s="142">
        <f>A109+1</f>
        <v>82</v>
      </c>
      <c r="B110" s="151">
        <v>4267915</v>
      </c>
      <c r="C110" s="157" t="s">
        <v>106</v>
      </c>
      <c r="D110" s="153"/>
      <c r="E110" s="156">
        <v>340</v>
      </c>
      <c r="F110" s="154">
        <v>500</v>
      </c>
      <c r="G110" s="154"/>
      <c r="H110" s="154"/>
      <c r="I110" s="154"/>
      <c r="J110" s="154"/>
      <c r="K110" s="154">
        <f t="shared" si="15"/>
        <v>500</v>
      </c>
      <c r="L110" s="154"/>
      <c r="M110" s="154"/>
      <c r="N110" s="154">
        <f t="shared" si="20"/>
        <v>500</v>
      </c>
      <c r="O110" s="154"/>
      <c r="P110" s="154">
        <f t="shared" si="21"/>
        <v>500</v>
      </c>
      <c r="Q110" s="154"/>
      <c r="R110" s="154">
        <f t="shared" si="16"/>
        <v>500</v>
      </c>
      <c r="S110" s="155"/>
    </row>
    <row r="111" spans="1:19" ht="36" customHeight="1">
      <c r="A111" s="142">
        <f>A110+1</f>
        <v>83</v>
      </c>
      <c r="B111" s="151">
        <v>4267916</v>
      </c>
      <c r="C111" s="157" t="s">
        <v>29</v>
      </c>
      <c r="D111" s="153"/>
      <c r="E111" s="154">
        <v>5000</v>
      </c>
      <c r="F111" s="154">
        <v>5000</v>
      </c>
      <c r="G111" s="154"/>
      <c r="H111" s="154"/>
      <c r="I111" s="154"/>
      <c r="J111" s="154"/>
      <c r="K111" s="154">
        <f t="shared" si="15"/>
        <v>5000</v>
      </c>
      <c r="L111" s="154"/>
      <c r="M111" s="154"/>
      <c r="N111" s="154">
        <f t="shared" si="20"/>
        <v>5000</v>
      </c>
      <c r="O111" s="154"/>
      <c r="P111" s="154">
        <f t="shared" si="21"/>
        <v>5000</v>
      </c>
      <c r="Q111" s="154">
        <v>1592</v>
      </c>
      <c r="R111" s="154">
        <f t="shared" si="16"/>
        <v>6592</v>
      </c>
      <c r="S111" s="155"/>
    </row>
    <row r="112" spans="1:19" ht="24.75" customHeight="1">
      <c r="A112" s="142">
        <v>84</v>
      </c>
      <c r="B112" s="151">
        <v>4267917</v>
      </c>
      <c r="C112" s="157" t="s">
        <v>30</v>
      </c>
      <c r="D112" s="153"/>
      <c r="E112" s="154">
        <v>5000</v>
      </c>
      <c r="F112" s="154">
        <v>6500</v>
      </c>
      <c r="G112" s="154"/>
      <c r="H112" s="154"/>
      <c r="I112" s="154"/>
      <c r="J112" s="154"/>
      <c r="K112" s="154">
        <f t="shared" si="15"/>
        <v>6500</v>
      </c>
      <c r="L112" s="163"/>
      <c r="M112" s="154"/>
      <c r="N112" s="154">
        <f t="shared" si="20"/>
        <v>6500</v>
      </c>
      <c r="O112" s="154"/>
      <c r="P112" s="154">
        <f t="shared" si="21"/>
        <v>6500</v>
      </c>
      <c r="Q112" s="154"/>
      <c r="R112" s="154">
        <f t="shared" si="16"/>
        <v>6500</v>
      </c>
      <c r="S112" s="155"/>
    </row>
    <row r="113" spans="1:19" ht="30.75" customHeight="1">
      <c r="A113" s="142"/>
      <c r="B113" s="151"/>
      <c r="C113" s="100" t="s">
        <v>107</v>
      </c>
      <c r="D113" s="143">
        <f aca="true" t="shared" si="23" ref="D113:J113">D114+D118</f>
        <v>780</v>
      </c>
      <c r="E113" s="143">
        <f t="shared" si="23"/>
        <v>2800</v>
      </c>
      <c r="F113" s="143">
        <f t="shared" si="23"/>
        <v>2600</v>
      </c>
      <c r="G113" s="143">
        <f t="shared" si="23"/>
        <v>0</v>
      </c>
      <c r="H113" s="143"/>
      <c r="I113" s="143">
        <f t="shared" si="23"/>
        <v>83</v>
      </c>
      <c r="J113" s="143">
        <f t="shared" si="23"/>
        <v>0</v>
      </c>
      <c r="K113" s="143">
        <f t="shared" si="15"/>
        <v>2683</v>
      </c>
      <c r="L113" s="149"/>
      <c r="M113" s="143"/>
      <c r="N113" s="143">
        <f aca="true" t="shared" si="24" ref="N113:N122">K113+M113</f>
        <v>2683</v>
      </c>
      <c r="O113" s="143"/>
      <c r="P113" s="143">
        <f>N113</f>
        <v>2683</v>
      </c>
      <c r="Q113" s="143"/>
      <c r="R113" s="143">
        <f t="shared" si="16"/>
        <v>2683</v>
      </c>
      <c r="S113" s="150"/>
    </row>
    <row r="114" spans="1:19" ht="24.75" customHeight="1">
      <c r="A114" s="142"/>
      <c r="B114" s="147"/>
      <c r="C114" s="100" t="s">
        <v>108</v>
      </c>
      <c r="D114" s="143">
        <f aca="true" t="shared" si="25" ref="D114:J114">D115+D116+D117</f>
        <v>680</v>
      </c>
      <c r="E114" s="143">
        <f t="shared" si="25"/>
        <v>1100</v>
      </c>
      <c r="F114" s="143">
        <f t="shared" si="25"/>
        <v>800</v>
      </c>
      <c r="G114" s="143">
        <f t="shared" si="25"/>
        <v>0</v>
      </c>
      <c r="H114" s="143"/>
      <c r="I114" s="143">
        <f t="shared" si="25"/>
        <v>0</v>
      </c>
      <c r="J114" s="143">
        <f t="shared" si="25"/>
        <v>0</v>
      </c>
      <c r="K114" s="143">
        <f t="shared" si="15"/>
        <v>800</v>
      </c>
      <c r="L114" s="163"/>
      <c r="M114" s="154"/>
      <c r="N114" s="154">
        <f t="shared" si="24"/>
        <v>800</v>
      </c>
      <c r="O114" s="154"/>
      <c r="P114" s="154">
        <f>N114</f>
        <v>800</v>
      </c>
      <c r="Q114" s="154"/>
      <c r="R114" s="154">
        <f t="shared" si="16"/>
        <v>800</v>
      </c>
      <c r="S114" s="150"/>
    </row>
    <row r="115" spans="1:19" ht="24.75" customHeight="1">
      <c r="A115" s="142">
        <v>85</v>
      </c>
      <c r="B115" s="151">
        <v>426811</v>
      </c>
      <c r="C115" s="157" t="s">
        <v>49</v>
      </c>
      <c r="D115" s="153"/>
      <c r="E115" s="154">
        <v>1100</v>
      </c>
      <c r="F115" s="154">
        <v>800</v>
      </c>
      <c r="G115" s="154"/>
      <c r="H115" s="154"/>
      <c r="I115" s="154"/>
      <c r="J115" s="154"/>
      <c r="K115" s="154">
        <f t="shared" si="15"/>
        <v>800</v>
      </c>
      <c r="L115" s="154"/>
      <c r="M115" s="154"/>
      <c r="N115" s="154">
        <f t="shared" si="24"/>
        <v>800</v>
      </c>
      <c r="O115" s="154"/>
      <c r="P115" s="154">
        <f>N115+O115</f>
        <v>800</v>
      </c>
      <c r="Q115" s="154"/>
      <c r="R115" s="154">
        <f t="shared" si="16"/>
        <v>800</v>
      </c>
      <c r="S115" s="155"/>
    </row>
    <row r="116" spans="1:19" ht="37.5" customHeight="1" hidden="1">
      <c r="A116" s="142">
        <v>84</v>
      </c>
      <c r="B116" s="151">
        <v>426812</v>
      </c>
      <c r="C116" s="157" t="s">
        <v>109</v>
      </c>
      <c r="D116" s="153">
        <v>340</v>
      </c>
      <c r="E116" s="156"/>
      <c r="F116" s="154"/>
      <c r="G116" s="154"/>
      <c r="H116" s="154"/>
      <c r="I116" s="154"/>
      <c r="J116" s="154"/>
      <c r="K116" s="143">
        <f t="shared" si="15"/>
        <v>0</v>
      </c>
      <c r="L116" s="154"/>
      <c r="M116" s="154"/>
      <c r="N116" s="154">
        <f t="shared" si="24"/>
        <v>0</v>
      </c>
      <c r="O116" s="154"/>
      <c r="P116" s="154">
        <f>N116+O116</f>
        <v>0</v>
      </c>
      <c r="Q116" s="154"/>
      <c r="R116" s="143">
        <f t="shared" si="16"/>
        <v>0</v>
      </c>
      <c r="S116" s="155"/>
    </row>
    <row r="117" spans="1:19" ht="55.5" customHeight="1" hidden="1">
      <c r="A117" s="142">
        <v>85</v>
      </c>
      <c r="B117" s="151">
        <v>426819</v>
      </c>
      <c r="C117" s="157" t="s">
        <v>110</v>
      </c>
      <c r="D117" s="153">
        <v>340</v>
      </c>
      <c r="E117" s="156"/>
      <c r="F117" s="154">
        <v>0</v>
      </c>
      <c r="G117" s="154"/>
      <c r="H117" s="154"/>
      <c r="I117" s="154"/>
      <c r="J117" s="154"/>
      <c r="K117" s="143">
        <v>0</v>
      </c>
      <c r="L117" s="154"/>
      <c r="M117" s="154"/>
      <c r="N117" s="154">
        <f t="shared" si="24"/>
        <v>0</v>
      </c>
      <c r="O117" s="154"/>
      <c r="P117" s="154">
        <f>N117+O117</f>
        <v>0</v>
      </c>
      <c r="Q117" s="154"/>
      <c r="R117" s="143">
        <f t="shared" si="16"/>
        <v>0</v>
      </c>
      <c r="S117" s="155"/>
    </row>
    <row r="118" spans="1:19" ht="24.75" customHeight="1">
      <c r="A118" s="142"/>
      <c r="B118" s="147"/>
      <c r="C118" s="100" t="s">
        <v>111</v>
      </c>
      <c r="D118" s="143">
        <f aca="true" t="shared" si="26" ref="D118:J118">D119+D120+D121</f>
        <v>100</v>
      </c>
      <c r="E118" s="143">
        <f t="shared" si="26"/>
        <v>1700</v>
      </c>
      <c r="F118" s="143">
        <f t="shared" si="26"/>
        <v>1800</v>
      </c>
      <c r="G118" s="143">
        <f t="shared" si="26"/>
        <v>0</v>
      </c>
      <c r="H118" s="143"/>
      <c r="I118" s="143">
        <f t="shared" si="26"/>
        <v>83</v>
      </c>
      <c r="J118" s="143">
        <f t="shared" si="26"/>
        <v>0</v>
      </c>
      <c r="K118" s="143">
        <f t="shared" si="15"/>
        <v>1883</v>
      </c>
      <c r="L118" s="149"/>
      <c r="M118" s="143"/>
      <c r="N118" s="143">
        <f t="shared" si="24"/>
        <v>1883</v>
      </c>
      <c r="O118" s="143"/>
      <c r="P118" s="143">
        <f>N118</f>
        <v>1883</v>
      </c>
      <c r="Q118" s="143"/>
      <c r="R118" s="143">
        <f t="shared" si="16"/>
        <v>1883</v>
      </c>
      <c r="S118" s="150"/>
    </row>
    <row r="119" spans="1:19" ht="36" customHeight="1">
      <c r="A119" s="142">
        <v>86</v>
      </c>
      <c r="B119" s="151">
        <v>426821</v>
      </c>
      <c r="C119" s="157" t="s">
        <v>112</v>
      </c>
      <c r="D119" s="153"/>
      <c r="E119" s="156">
        <v>800</v>
      </c>
      <c r="F119" s="154">
        <v>1000</v>
      </c>
      <c r="G119" s="154"/>
      <c r="H119" s="154"/>
      <c r="I119" s="154"/>
      <c r="J119" s="154"/>
      <c r="K119" s="154">
        <f t="shared" si="15"/>
        <v>1000</v>
      </c>
      <c r="L119" s="154"/>
      <c r="M119" s="154"/>
      <c r="N119" s="154">
        <f t="shared" si="24"/>
        <v>1000</v>
      </c>
      <c r="O119" s="154"/>
      <c r="P119" s="154">
        <f>N119+O119</f>
        <v>1000</v>
      </c>
      <c r="Q119" s="154"/>
      <c r="R119" s="154">
        <f t="shared" si="16"/>
        <v>1000</v>
      </c>
      <c r="S119" s="155"/>
    </row>
    <row r="120" spans="1:19" ht="36" customHeight="1">
      <c r="A120" s="142">
        <v>87</v>
      </c>
      <c r="B120" s="151">
        <v>426822</v>
      </c>
      <c r="C120" s="157" t="s">
        <v>31</v>
      </c>
      <c r="D120" s="153"/>
      <c r="E120" s="154">
        <v>900</v>
      </c>
      <c r="F120" s="154">
        <v>800</v>
      </c>
      <c r="G120" s="154"/>
      <c r="H120" s="154"/>
      <c r="I120" s="154"/>
      <c r="J120" s="154"/>
      <c r="K120" s="154">
        <f t="shared" si="15"/>
        <v>800</v>
      </c>
      <c r="L120" s="154"/>
      <c r="M120" s="154"/>
      <c r="N120" s="154">
        <f t="shared" si="24"/>
        <v>800</v>
      </c>
      <c r="O120" s="154"/>
      <c r="P120" s="154">
        <f>N120+O120</f>
        <v>800</v>
      </c>
      <c r="Q120" s="154"/>
      <c r="R120" s="154">
        <f t="shared" si="16"/>
        <v>800</v>
      </c>
      <c r="S120" s="155"/>
    </row>
    <row r="121" spans="1:19" ht="27.75">
      <c r="A121" s="142">
        <v>88</v>
      </c>
      <c r="B121" s="151">
        <v>426829</v>
      </c>
      <c r="C121" s="157" t="s">
        <v>227</v>
      </c>
      <c r="D121" s="153">
        <v>100</v>
      </c>
      <c r="E121" s="156"/>
      <c r="F121" s="154"/>
      <c r="G121" s="154"/>
      <c r="H121" s="154"/>
      <c r="I121" s="154">
        <v>83</v>
      </c>
      <c r="J121" s="154"/>
      <c r="K121" s="154">
        <f t="shared" si="15"/>
        <v>83</v>
      </c>
      <c r="L121" s="154"/>
      <c r="M121" s="154"/>
      <c r="N121" s="154">
        <f t="shared" si="24"/>
        <v>83</v>
      </c>
      <c r="O121" s="154"/>
      <c r="P121" s="154">
        <f>N121+O121</f>
        <v>83</v>
      </c>
      <c r="Q121" s="154"/>
      <c r="R121" s="154">
        <f t="shared" si="16"/>
        <v>83</v>
      </c>
      <c r="S121" s="155"/>
    </row>
    <row r="122" spans="1:19" ht="24.75" customHeight="1">
      <c r="A122" s="142"/>
      <c r="B122" s="147"/>
      <c r="C122" s="100" t="s">
        <v>113</v>
      </c>
      <c r="D122" s="143">
        <f>D123+D124+D125+D126+D128+D127</f>
        <v>1510</v>
      </c>
      <c r="E122" s="143">
        <f>E123+E124+E125+E126+E128</f>
        <v>1400</v>
      </c>
      <c r="F122" s="143">
        <f>F123+F124+F125+F126+F128+F127</f>
        <v>1000</v>
      </c>
      <c r="G122" s="143">
        <f>G123+G124+G125+G126+G128+G127</f>
        <v>0</v>
      </c>
      <c r="H122" s="143"/>
      <c r="I122" s="143">
        <f>I123+I124+I125+I126+I128+I127</f>
        <v>1481</v>
      </c>
      <c r="J122" s="143">
        <f>J123+J124+J125+J126+J128+J127</f>
        <v>0</v>
      </c>
      <c r="K122" s="143">
        <f t="shared" si="15"/>
        <v>2481</v>
      </c>
      <c r="L122" s="149"/>
      <c r="M122" s="143"/>
      <c r="N122" s="143">
        <f t="shared" si="24"/>
        <v>2481</v>
      </c>
      <c r="O122" s="143"/>
      <c r="P122" s="143">
        <f>N122</f>
        <v>2481</v>
      </c>
      <c r="Q122" s="143"/>
      <c r="R122" s="143">
        <f t="shared" si="16"/>
        <v>2481</v>
      </c>
      <c r="S122" s="150"/>
    </row>
    <row r="123" spans="1:19" ht="42">
      <c r="A123" s="142">
        <v>89</v>
      </c>
      <c r="B123" s="151">
        <v>426911</v>
      </c>
      <c r="C123" s="157" t="s">
        <v>114</v>
      </c>
      <c r="D123" s="153">
        <v>340</v>
      </c>
      <c r="E123" s="156"/>
      <c r="F123" s="154"/>
      <c r="G123" s="154"/>
      <c r="H123" s="154"/>
      <c r="I123" s="154">
        <v>370</v>
      </c>
      <c r="J123" s="154"/>
      <c r="K123" s="154">
        <f t="shared" si="15"/>
        <v>370</v>
      </c>
      <c r="L123" s="154"/>
      <c r="M123" s="154"/>
      <c r="N123" s="154">
        <f aca="true" t="shared" si="27" ref="N123:N128">K123+M123</f>
        <v>370</v>
      </c>
      <c r="O123" s="154"/>
      <c r="P123" s="154">
        <f aca="true" t="shared" si="28" ref="P123:P128">N123+O123</f>
        <v>370</v>
      </c>
      <c r="Q123" s="154"/>
      <c r="R123" s="154">
        <f t="shared" si="16"/>
        <v>370</v>
      </c>
      <c r="S123" s="155"/>
    </row>
    <row r="124" spans="1:19" ht="31.5" customHeight="1">
      <c r="A124" s="142">
        <v>90</v>
      </c>
      <c r="B124" s="151">
        <v>426912</v>
      </c>
      <c r="C124" s="157" t="s">
        <v>115</v>
      </c>
      <c r="D124" s="153">
        <v>340</v>
      </c>
      <c r="E124" s="156"/>
      <c r="F124" s="154"/>
      <c r="G124" s="154"/>
      <c r="H124" s="154"/>
      <c r="I124" s="154">
        <v>370</v>
      </c>
      <c r="J124" s="154"/>
      <c r="K124" s="154">
        <f t="shared" si="15"/>
        <v>370</v>
      </c>
      <c r="L124" s="154"/>
      <c r="M124" s="154"/>
      <c r="N124" s="154">
        <f t="shared" si="27"/>
        <v>370</v>
      </c>
      <c r="O124" s="154"/>
      <c r="P124" s="154">
        <f t="shared" si="28"/>
        <v>370</v>
      </c>
      <c r="Q124" s="154"/>
      <c r="R124" s="154">
        <f t="shared" si="16"/>
        <v>370</v>
      </c>
      <c r="S124" s="155"/>
    </row>
    <row r="125" spans="1:19" ht="24.75" customHeight="1">
      <c r="A125" s="142">
        <v>91</v>
      </c>
      <c r="B125" s="151">
        <v>426913</v>
      </c>
      <c r="C125" s="157" t="s">
        <v>21</v>
      </c>
      <c r="D125" s="153">
        <v>340</v>
      </c>
      <c r="E125" s="156"/>
      <c r="F125" s="154"/>
      <c r="G125" s="154"/>
      <c r="H125" s="154"/>
      <c r="I125" s="154">
        <v>350</v>
      </c>
      <c r="J125" s="154"/>
      <c r="K125" s="154">
        <f t="shared" si="15"/>
        <v>350</v>
      </c>
      <c r="L125" s="154"/>
      <c r="M125" s="154"/>
      <c r="N125" s="154">
        <f t="shared" si="27"/>
        <v>350</v>
      </c>
      <c r="O125" s="154"/>
      <c r="P125" s="154">
        <f t="shared" si="28"/>
        <v>350</v>
      </c>
      <c r="Q125" s="154"/>
      <c r="R125" s="154">
        <f t="shared" si="16"/>
        <v>350</v>
      </c>
      <c r="S125" s="155"/>
    </row>
    <row r="126" spans="1:19" ht="24.75" customHeight="1">
      <c r="A126" s="142">
        <v>92</v>
      </c>
      <c r="B126" s="151">
        <v>426914</v>
      </c>
      <c r="C126" s="157" t="s">
        <v>20</v>
      </c>
      <c r="D126" s="153">
        <v>100</v>
      </c>
      <c r="E126" s="156"/>
      <c r="F126" s="154"/>
      <c r="G126" s="154"/>
      <c r="H126" s="154"/>
      <c r="I126" s="154">
        <v>58</v>
      </c>
      <c r="J126" s="154"/>
      <c r="K126" s="154">
        <f t="shared" si="15"/>
        <v>58</v>
      </c>
      <c r="L126" s="154"/>
      <c r="M126" s="154"/>
      <c r="N126" s="154">
        <f t="shared" si="27"/>
        <v>58</v>
      </c>
      <c r="O126" s="154"/>
      <c r="P126" s="154">
        <f t="shared" si="28"/>
        <v>58</v>
      </c>
      <c r="Q126" s="154"/>
      <c r="R126" s="154">
        <f t="shared" si="16"/>
        <v>58</v>
      </c>
      <c r="S126" s="155"/>
    </row>
    <row r="127" spans="1:19" ht="24.75" customHeight="1">
      <c r="A127" s="142">
        <v>93</v>
      </c>
      <c r="B127" s="151">
        <v>426915</v>
      </c>
      <c r="C127" s="157" t="s">
        <v>170</v>
      </c>
      <c r="D127" s="153">
        <v>390</v>
      </c>
      <c r="E127" s="156"/>
      <c r="F127" s="154"/>
      <c r="G127" s="154"/>
      <c r="H127" s="154"/>
      <c r="I127" s="154">
        <v>333</v>
      </c>
      <c r="J127" s="154"/>
      <c r="K127" s="154">
        <f t="shared" si="15"/>
        <v>333</v>
      </c>
      <c r="L127" s="154"/>
      <c r="M127" s="154"/>
      <c r="N127" s="154">
        <f t="shared" si="27"/>
        <v>333</v>
      </c>
      <c r="O127" s="154"/>
      <c r="P127" s="154">
        <f t="shared" si="28"/>
        <v>333</v>
      </c>
      <c r="Q127" s="154"/>
      <c r="R127" s="154">
        <f t="shared" si="16"/>
        <v>333</v>
      </c>
      <c r="S127" s="155"/>
    </row>
    <row r="128" spans="1:19" ht="29.25" customHeight="1">
      <c r="A128" s="142">
        <v>94</v>
      </c>
      <c r="B128" s="151">
        <v>426919</v>
      </c>
      <c r="C128" s="157" t="s">
        <v>33</v>
      </c>
      <c r="D128" s="153"/>
      <c r="E128" s="154">
        <v>1400</v>
      </c>
      <c r="F128" s="154">
        <v>1000</v>
      </c>
      <c r="G128" s="154"/>
      <c r="H128" s="154"/>
      <c r="I128" s="154"/>
      <c r="J128" s="154"/>
      <c r="K128" s="154">
        <f t="shared" si="15"/>
        <v>1000</v>
      </c>
      <c r="L128" s="154"/>
      <c r="M128" s="154"/>
      <c r="N128" s="154">
        <f t="shared" si="27"/>
        <v>1000</v>
      </c>
      <c r="O128" s="154"/>
      <c r="P128" s="154">
        <f t="shared" si="28"/>
        <v>1000</v>
      </c>
      <c r="Q128" s="154"/>
      <c r="R128" s="154">
        <f t="shared" si="16"/>
        <v>1000</v>
      </c>
      <c r="S128" s="155"/>
    </row>
    <row r="129" spans="1:19" ht="24.75" customHeight="1">
      <c r="A129" s="142"/>
      <c r="B129" s="147"/>
      <c r="C129" s="100" t="s">
        <v>184</v>
      </c>
      <c r="D129" s="143" t="e">
        <f>D132+D137+#REF!+D142+D146+D150+D168+D177</f>
        <v>#REF!</v>
      </c>
      <c r="E129" s="143" t="e">
        <f>E132+E137+#REF!+E142+E146+E150+E168+E177+#REF!+E185+E190+E194+E199+E201+E206</f>
        <v>#REF!</v>
      </c>
      <c r="F129" s="143">
        <f>F132+F137+F142+F145+F147+F168+F177+F185+F190+F194+F199+F201+F206+F130+F152</f>
        <v>4917</v>
      </c>
      <c r="G129" s="143" t="e">
        <f>G132+G137+G142+G146+G150+G168+G177+G185+G190+G194+G199+G201+G206</f>
        <v>#REF!</v>
      </c>
      <c r="H129" s="143"/>
      <c r="I129" s="143">
        <f>I130+I132+I137+I145+I147+I152</f>
        <v>3089</v>
      </c>
      <c r="J129" s="143">
        <f>J132+J137+J142+J146+J150+J168+J177+J185+J190+J194+J199+J201+J206</f>
        <v>0</v>
      </c>
      <c r="K129" s="143">
        <f>F129+I129</f>
        <v>8006</v>
      </c>
      <c r="L129" s="143"/>
      <c r="M129" s="143"/>
      <c r="N129" s="143">
        <f aca="true" t="shared" si="29" ref="N129:N137">K129+M129</f>
        <v>8006</v>
      </c>
      <c r="O129" s="143"/>
      <c r="P129" s="143">
        <f>N129</f>
        <v>8006</v>
      </c>
      <c r="Q129" s="143">
        <f>Q132+Q137+Q142+Q145+Q147+Q168+Q177+Q185+Q190+Q194+Q199+Q201+Q206+Q130+Q152</f>
        <v>-14650</v>
      </c>
      <c r="R129" s="143">
        <f t="shared" si="16"/>
        <v>-6644</v>
      </c>
      <c r="S129" s="150"/>
    </row>
    <row r="130" spans="1:19" ht="24.75" customHeight="1">
      <c r="A130" s="142"/>
      <c r="B130" s="147"/>
      <c r="C130" s="100" t="s">
        <v>236</v>
      </c>
      <c r="D130" s="153"/>
      <c r="E130" s="143">
        <f>E131+E132+E133+E134</f>
        <v>6800</v>
      </c>
      <c r="F130" s="143">
        <f>F131</f>
        <v>0</v>
      </c>
      <c r="G130" s="143">
        <f>G131+G132+G133+G134</f>
        <v>0</v>
      </c>
      <c r="H130" s="143"/>
      <c r="I130" s="143"/>
      <c r="J130" s="143">
        <f>J131+J132+J133+J134</f>
        <v>0</v>
      </c>
      <c r="K130" s="143">
        <f>F130+G130+I130+J130</f>
        <v>0</v>
      </c>
      <c r="L130" s="143"/>
      <c r="M130" s="143"/>
      <c r="N130" s="143"/>
      <c r="O130" s="143"/>
      <c r="P130" s="143"/>
      <c r="Q130" s="143"/>
      <c r="R130" s="143">
        <f t="shared" si="16"/>
        <v>0</v>
      </c>
      <c r="S130" s="150"/>
    </row>
    <row r="131" spans="1:19" ht="24.75" customHeight="1">
      <c r="A131" s="142">
        <v>95</v>
      </c>
      <c r="B131" s="151">
        <v>512111</v>
      </c>
      <c r="C131" s="157" t="s">
        <v>237</v>
      </c>
      <c r="D131" s="153"/>
      <c r="E131" s="156">
        <v>600</v>
      </c>
      <c r="F131" s="154">
        <v>0</v>
      </c>
      <c r="G131" s="154"/>
      <c r="H131" s="154"/>
      <c r="I131" s="154"/>
      <c r="J131" s="154"/>
      <c r="K131" s="154">
        <f>F131+G131+I131+J131</f>
        <v>0</v>
      </c>
      <c r="L131" s="154"/>
      <c r="M131" s="154"/>
      <c r="N131" s="154"/>
      <c r="O131" s="154"/>
      <c r="P131" s="154"/>
      <c r="Q131" s="154"/>
      <c r="R131" s="154">
        <f t="shared" si="16"/>
        <v>0</v>
      </c>
      <c r="S131" s="150"/>
    </row>
    <row r="132" spans="1:19" ht="24.75" customHeight="1">
      <c r="A132" s="142"/>
      <c r="B132" s="147"/>
      <c r="C132" s="100" t="s">
        <v>116</v>
      </c>
      <c r="D132" s="153"/>
      <c r="E132" s="143">
        <f>E133+E134+E135+E136</f>
        <v>4600</v>
      </c>
      <c r="F132" s="143">
        <f>F133+F134+F135+F136</f>
        <v>3950</v>
      </c>
      <c r="G132" s="143">
        <f>G133+G134+G135+G136</f>
        <v>0</v>
      </c>
      <c r="H132" s="143"/>
      <c r="I132" s="143">
        <f>I133+I134+I135+I136</f>
        <v>627</v>
      </c>
      <c r="J132" s="143">
        <f>J133+J134+J135+J136</f>
        <v>0</v>
      </c>
      <c r="K132" s="143">
        <f t="shared" si="15"/>
        <v>4577</v>
      </c>
      <c r="L132" s="143"/>
      <c r="M132" s="143"/>
      <c r="N132" s="143">
        <f t="shared" si="29"/>
        <v>4577</v>
      </c>
      <c r="O132" s="143"/>
      <c r="P132" s="143">
        <f>N132</f>
        <v>4577</v>
      </c>
      <c r="Q132" s="143">
        <f>Q133+Q134+Q135+Q136</f>
        <v>350</v>
      </c>
      <c r="R132" s="143">
        <f t="shared" si="16"/>
        <v>4927</v>
      </c>
      <c r="S132" s="150"/>
    </row>
    <row r="133" spans="1:19" ht="24.75" customHeight="1">
      <c r="A133" s="142">
        <v>96</v>
      </c>
      <c r="B133" s="151">
        <v>512211</v>
      </c>
      <c r="C133" s="157" t="s">
        <v>10</v>
      </c>
      <c r="D133" s="153"/>
      <c r="E133" s="156">
        <v>600</v>
      </c>
      <c r="F133" s="154"/>
      <c r="G133" s="154"/>
      <c r="H133" s="154"/>
      <c r="I133" s="154">
        <v>410</v>
      </c>
      <c r="J133" s="154"/>
      <c r="K133" s="154">
        <f t="shared" si="15"/>
        <v>410</v>
      </c>
      <c r="L133" s="154"/>
      <c r="M133" s="154"/>
      <c r="N133" s="154">
        <f t="shared" si="29"/>
        <v>410</v>
      </c>
      <c r="O133" s="154"/>
      <c r="P133" s="154">
        <f>N133+O133</f>
        <v>410</v>
      </c>
      <c r="Q133" s="154"/>
      <c r="R133" s="154">
        <f t="shared" si="16"/>
        <v>410</v>
      </c>
      <c r="S133" s="155"/>
    </row>
    <row r="134" spans="1:19" ht="38.25" customHeight="1">
      <c r="A134" s="142">
        <v>97</v>
      </c>
      <c r="B134" s="151">
        <v>512212</v>
      </c>
      <c r="C134" s="157" t="s">
        <v>117</v>
      </c>
      <c r="D134" s="153"/>
      <c r="E134" s="154">
        <v>1000</v>
      </c>
      <c r="F134" s="154"/>
      <c r="G134" s="154"/>
      <c r="H134" s="154"/>
      <c r="I134" s="154">
        <v>217</v>
      </c>
      <c r="J134" s="154"/>
      <c r="K134" s="154">
        <f t="shared" si="15"/>
        <v>217</v>
      </c>
      <c r="L134" s="154"/>
      <c r="M134" s="154"/>
      <c r="N134" s="154">
        <f t="shared" si="29"/>
        <v>217</v>
      </c>
      <c r="O134" s="154"/>
      <c r="P134" s="154">
        <f>N134+O134</f>
        <v>217</v>
      </c>
      <c r="Q134" s="154"/>
      <c r="R134" s="154">
        <f t="shared" si="16"/>
        <v>217</v>
      </c>
      <c r="S134" s="155"/>
    </row>
    <row r="135" spans="1:19" ht="24.75" customHeight="1">
      <c r="A135" s="142">
        <v>98</v>
      </c>
      <c r="B135" s="151">
        <v>512221</v>
      </c>
      <c r="C135" s="157" t="s">
        <v>11</v>
      </c>
      <c r="D135" s="153"/>
      <c r="E135" s="154">
        <v>1000</v>
      </c>
      <c r="F135" s="154">
        <v>3300</v>
      </c>
      <c r="G135" s="154"/>
      <c r="H135" s="154"/>
      <c r="I135" s="154"/>
      <c r="J135" s="154"/>
      <c r="K135" s="154">
        <v>3300</v>
      </c>
      <c r="L135" s="154"/>
      <c r="M135" s="154"/>
      <c r="N135" s="154">
        <f t="shared" si="29"/>
        <v>3300</v>
      </c>
      <c r="O135" s="154"/>
      <c r="P135" s="154">
        <f>N135+O135</f>
        <v>3300</v>
      </c>
      <c r="Q135" s="154">
        <v>350</v>
      </c>
      <c r="R135" s="154">
        <f t="shared" si="16"/>
        <v>3650</v>
      </c>
      <c r="S135" s="155"/>
    </row>
    <row r="136" spans="1:19" ht="24.75" customHeight="1">
      <c r="A136" s="142">
        <v>99</v>
      </c>
      <c r="B136" s="151">
        <v>512222</v>
      </c>
      <c r="C136" s="157" t="s">
        <v>12</v>
      </c>
      <c r="D136" s="153"/>
      <c r="E136" s="154">
        <v>2000</v>
      </c>
      <c r="F136" s="154">
        <v>650</v>
      </c>
      <c r="G136" s="154"/>
      <c r="H136" s="154"/>
      <c r="I136" s="154"/>
      <c r="J136" s="154"/>
      <c r="K136" s="154">
        <f t="shared" si="15"/>
        <v>650</v>
      </c>
      <c r="L136" s="154"/>
      <c r="M136" s="154"/>
      <c r="N136" s="154">
        <f t="shared" si="29"/>
        <v>650</v>
      </c>
      <c r="O136" s="154"/>
      <c r="P136" s="154">
        <f>N136+O136</f>
        <v>650</v>
      </c>
      <c r="Q136" s="154"/>
      <c r="R136" s="154">
        <f aca="true" t="shared" si="30" ref="R136:R153">K136+Q136</f>
        <v>650</v>
      </c>
      <c r="S136" s="155"/>
    </row>
    <row r="137" spans="1:19" ht="24.75" customHeight="1">
      <c r="A137" s="142"/>
      <c r="B137" s="147"/>
      <c r="C137" s="100" t="s">
        <v>118</v>
      </c>
      <c r="D137" s="153"/>
      <c r="E137" s="158" t="e">
        <f>#REF!+E139+#REF!</f>
        <v>#REF!</v>
      </c>
      <c r="F137" s="143">
        <f>F139+F143+F144</f>
        <v>0</v>
      </c>
      <c r="G137" s="143" t="e">
        <f>#REF!+G139+G143+G144</f>
        <v>#REF!</v>
      </c>
      <c r="H137" s="143"/>
      <c r="I137" s="143">
        <f>I139+I143+I144+I138</f>
        <v>1062</v>
      </c>
      <c r="J137" s="143"/>
      <c r="K137" s="143">
        <f>K139+K143+K144+K138</f>
        <v>1062</v>
      </c>
      <c r="L137" s="164"/>
      <c r="M137" s="143"/>
      <c r="N137" s="143">
        <f t="shared" si="29"/>
        <v>1062</v>
      </c>
      <c r="O137" s="143"/>
      <c r="P137" s="143">
        <f>N137</f>
        <v>1062</v>
      </c>
      <c r="Q137" s="143"/>
      <c r="R137" s="143">
        <f t="shared" si="30"/>
        <v>1062</v>
      </c>
      <c r="S137" s="150"/>
    </row>
    <row r="138" spans="1:19" ht="31.5" customHeight="1">
      <c r="A138" s="142">
        <v>100</v>
      </c>
      <c r="B138" s="177">
        <v>512231</v>
      </c>
      <c r="C138" s="21" t="s">
        <v>119</v>
      </c>
      <c r="D138" s="153"/>
      <c r="E138" s="158"/>
      <c r="F138" s="143"/>
      <c r="G138" s="143"/>
      <c r="H138" s="143"/>
      <c r="I138" s="154">
        <v>80</v>
      </c>
      <c r="J138" s="143"/>
      <c r="K138" s="154">
        <f aca="true" t="shared" si="31" ref="K138:K153">F138+G138+I138+J138</f>
        <v>80</v>
      </c>
      <c r="L138" s="164"/>
      <c r="M138" s="143"/>
      <c r="N138" s="143"/>
      <c r="O138" s="143"/>
      <c r="P138" s="143"/>
      <c r="Q138" s="143"/>
      <c r="R138" s="143"/>
      <c r="S138" s="150"/>
    </row>
    <row r="139" spans="1:19" ht="24.75" customHeight="1">
      <c r="A139" s="142">
        <v>101</v>
      </c>
      <c r="B139" s="151">
        <v>512232</v>
      </c>
      <c r="C139" s="157" t="s">
        <v>13</v>
      </c>
      <c r="D139" s="153"/>
      <c r="E139" s="156">
        <v>100</v>
      </c>
      <c r="F139" s="154"/>
      <c r="G139" s="154"/>
      <c r="H139" s="154"/>
      <c r="I139" s="154">
        <v>42</v>
      </c>
      <c r="J139" s="154"/>
      <c r="K139" s="154">
        <v>42</v>
      </c>
      <c r="L139" s="154"/>
      <c r="M139" s="154"/>
      <c r="N139" s="154">
        <f aca="true" t="shared" si="32" ref="N139:N144">K139+M139</f>
        <v>42</v>
      </c>
      <c r="O139" s="154"/>
      <c r="P139" s="154">
        <f aca="true" t="shared" si="33" ref="P139:P144">N139+O139</f>
        <v>42</v>
      </c>
      <c r="Q139" s="154"/>
      <c r="R139" s="154">
        <f t="shared" si="30"/>
        <v>42</v>
      </c>
      <c r="S139" s="155"/>
    </row>
    <row r="140" spans="1:19" ht="24.75" customHeight="1" hidden="1">
      <c r="A140" s="142"/>
      <c r="B140" s="147"/>
      <c r="C140" s="100" t="s">
        <v>120</v>
      </c>
      <c r="D140" s="153"/>
      <c r="E140" s="143">
        <f>E141+E142+E143+E144</f>
        <v>1000</v>
      </c>
      <c r="F140" s="143">
        <f>F141+F142+F143+F144</f>
        <v>0</v>
      </c>
      <c r="G140" s="143"/>
      <c r="H140" s="143"/>
      <c r="I140" s="143">
        <f>I141+I142+I143+I144</f>
        <v>940</v>
      </c>
      <c r="J140" s="143"/>
      <c r="K140" s="154">
        <f t="shared" si="31"/>
        <v>940</v>
      </c>
      <c r="L140" s="163"/>
      <c r="M140" s="154"/>
      <c r="N140" s="154">
        <f t="shared" si="32"/>
        <v>940</v>
      </c>
      <c r="O140" s="154"/>
      <c r="P140" s="154">
        <f t="shared" si="33"/>
        <v>940</v>
      </c>
      <c r="Q140" s="154"/>
      <c r="R140" s="154">
        <f t="shared" si="30"/>
        <v>940</v>
      </c>
      <c r="S140" s="155"/>
    </row>
    <row r="141" spans="1:19" ht="24.75" customHeight="1" hidden="1">
      <c r="A141" s="142"/>
      <c r="B141" s="151"/>
      <c r="C141" s="157"/>
      <c r="D141" s="153"/>
      <c r="E141" s="156"/>
      <c r="F141" s="154"/>
      <c r="G141" s="154"/>
      <c r="H141" s="154"/>
      <c r="I141" s="154"/>
      <c r="J141" s="154"/>
      <c r="K141" s="154">
        <f t="shared" si="31"/>
        <v>0</v>
      </c>
      <c r="L141" s="154"/>
      <c r="M141" s="154"/>
      <c r="N141" s="154">
        <f t="shared" si="32"/>
        <v>0</v>
      </c>
      <c r="O141" s="154"/>
      <c r="P141" s="154">
        <f t="shared" si="33"/>
        <v>0</v>
      </c>
      <c r="Q141" s="154"/>
      <c r="R141" s="154">
        <f t="shared" si="30"/>
        <v>0</v>
      </c>
      <c r="S141" s="155"/>
    </row>
    <row r="142" spans="1:19" ht="24.75" customHeight="1" hidden="1">
      <c r="A142" s="142"/>
      <c r="B142" s="151"/>
      <c r="C142" s="157"/>
      <c r="D142" s="153"/>
      <c r="E142" s="156"/>
      <c r="F142" s="154"/>
      <c r="G142" s="154"/>
      <c r="H142" s="154"/>
      <c r="I142" s="154"/>
      <c r="J142" s="154"/>
      <c r="K142" s="154">
        <f t="shared" si="31"/>
        <v>0</v>
      </c>
      <c r="L142" s="154"/>
      <c r="M142" s="154"/>
      <c r="N142" s="154">
        <f t="shared" si="32"/>
        <v>0</v>
      </c>
      <c r="O142" s="154"/>
      <c r="P142" s="154">
        <f t="shared" si="33"/>
        <v>0</v>
      </c>
      <c r="Q142" s="154"/>
      <c r="R142" s="154">
        <f t="shared" si="30"/>
        <v>0</v>
      </c>
      <c r="S142" s="155"/>
    </row>
    <row r="143" spans="1:19" ht="24.75" customHeight="1">
      <c r="A143" s="142">
        <v>102</v>
      </c>
      <c r="B143" s="151">
        <v>512251</v>
      </c>
      <c r="C143" s="157" t="s">
        <v>121</v>
      </c>
      <c r="D143" s="153"/>
      <c r="E143" s="156">
        <v>300</v>
      </c>
      <c r="F143" s="154"/>
      <c r="G143" s="154"/>
      <c r="H143" s="154"/>
      <c r="I143" s="154">
        <v>450</v>
      </c>
      <c r="J143" s="154"/>
      <c r="K143" s="154">
        <f t="shared" si="31"/>
        <v>450</v>
      </c>
      <c r="L143" s="154"/>
      <c r="M143" s="154"/>
      <c r="N143" s="154">
        <f t="shared" si="32"/>
        <v>450</v>
      </c>
      <c r="O143" s="154"/>
      <c r="P143" s="154">
        <f t="shared" si="33"/>
        <v>450</v>
      </c>
      <c r="Q143" s="154"/>
      <c r="R143" s="154">
        <f t="shared" si="30"/>
        <v>450</v>
      </c>
      <c r="S143" s="155"/>
    </row>
    <row r="144" spans="1:19" ht="24.75" customHeight="1">
      <c r="A144" s="142">
        <v>103</v>
      </c>
      <c r="B144" s="151">
        <v>5122511</v>
      </c>
      <c r="C144" s="157" t="s">
        <v>122</v>
      </c>
      <c r="D144" s="153"/>
      <c r="E144" s="156">
        <v>700</v>
      </c>
      <c r="F144" s="154"/>
      <c r="G144" s="154"/>
      <c r="H144" s="154"/>
      <c r="I144" s="154">
        <v>490</v>
      </c>
      <c r="J144" s="154"/>
      <c r="K144" s="154">
        <f t="shared" si="31"/>
        <v>490</v>
      </c>
      <c r="L144" s="154"/>
      <c r="M144" s="154"/>
      <c r="N144" s="154">
        <f t="shared" si="32"/>
        <v>490</v>
      </c>
      <c r="O144" s="154"/>
      <c r="P144" s="154">
        <f t="shared" si="33"/>
        <v>490</v>
      </c>
      <c r="Q144" s="154"/>
      <c r="R144" s="154">
        <f t="shared" si="30"/>
        <v>490</v>
      </c>
      <c r="S144" s="155"/>
    </row>
    <row r="145" spans="1:19" ht="24.75" customHeight="1">
      <c r="A145" s="142"/>
      <c r="B145" s="151"/>
      <c r="C145" s="100" t="s">
        <v>34</v>
      </c>
      <c r="D145" s="153"/>
      <c r="E145" s="143">
        <f>E146</f>
        <v>1000</v>
      </c>
      <c r="F145" s="143">
        <f>F146</f>
        <v>0</v>
      </c>
      <c r="G145" s="143">
        <f>G146</f>
        <v>0</v>
      </c>
      <c r="H145" s="143"/>
      <c r="I145" s="143">
        <f>I146</f>
        <v>200</v>
      </c>
      <c r="J145" s="143">
        <f>J146</f>
        <v>0</v>
      </c>
      <c r="K145" s="143">
        <f t="shared" si="31"/>
        <v>200</v>
      </c>
      <c r="L145" s="149"/>
      <c r="M145" s="143"/>
      <c r="N145" s="143">
        <f aca="true" t="shared" si="34" ref="N145:N153">K145+M145</f>
        <v>200</v>
      </c>
      <c r="O145" s="143"/>
      <c r="P145" s="143">
        <f>N145</f>
        <v>200</v>
      </c>
      <c r="Q145" s="143"/>
      <c r="R145" s="143">
        <f t="shared" si="30"/>
        <v>200</v>
      </c>
      <c r="S145" s="150"/>
    </row>
    <row r="146" spans="1:19" ht="24.75" customHeight="1">
      <c r="A146" s="142">
        <v>104</v>
      </c>
      <c r="B146" s="151">
        <v>512411</v>
      </c>
      <c r="C146" s="157" t="s">
        <v>34</v>
      </c>
      <c r="D146" s="153"/>
      <c r="E146" s="154">
        <v>1000</v>
      </c>
      <c r="F146" s="154"/>
      <c r="G146" s="154"/>
      <c r="H146" s="154"/>
      <c r="I146" s="154">
        <v>200</v>
      </c>
      <c r="J146" s="154"/>
      <c r="K146" s="154">
        <f t="shared" si="31"/>
        <v>200</v>
      </c>
      <c r="L146" s="154"/>
      <c r="M146" s="154"/>
      <c r="N146" s="154">
        <f t="shared" si="34"/>
        <v>200</v>
      </c>
      <c r="O146" s="154"/>
      <c r="P146" s="154">
        <f>N146+O146</f>
        <v>200</v>
      </c>
      <c r="Q146" s="154"/>
      <c r="R146" s="154">
        <f t="shared" si="30"/>
        <v>200</v>
      </c>
      <c r="S146" s="155"/>
    </row>
    <row r="147" spans="1:19" ht="31.5" customHeight="1">
      <c r="A147" s="142"/>
      <c r="B147" s="147"/>
      <c r="C147" s="100" t="s">
        <v>123</v>
      </c>
      <c r="D147" s="153"/>
      <c r="E147" s="143">
        <f>E148+E149+E150+E151</f>
        <v>4000</v>
      </c>
      <c r="F147" s="143">
        <f>F148+F149+F150+F151</f>
        <v>967</v>
      </c>
      <c r="G147" s="143">
        <f>G148+G149+G150+G151</f>
        <v>0</v>
      </c>
      <c r="H147" s="143"/>
      <c r="I147" s="143">
        <f>I148+I149+I150+I151</f>
        <v>500</v>
      </c>
      <c r="J147" s="143">
        <f>J148+J149+J150+J151</f>
        <v>0</v>
      </c>
      <c r="K147" s="143">
        <f t="shared" si="31"/>
        <v>1467</v>
      </c>
      <c r="L147" s="143"/>
      <c r="M147" s="143"/>
      <c r="N147" s="143">
        <f t="shared" si="34"/>
        <v>1467</v>
      </c>
      <c r="O147" s="143"/>
      <c r="P147" s="143">
        <f>N147</f>
        <v>1467</v>
      </c>
      <c r="Q147" s="143">
        <f>Q148+Q149+Q150+Q151</f>
        <v>-15000</v>
      </c>
      <c r="R147" s="143">
        <f t="shared" si="30"/>
        <v>-13533</v>
      </c>
      <c r="S147" s="150"/>
    </row>
    <row r="148" spans="1:19" ht="24.75" customHeight="1">
      <c r="A148" s="142">
        <v>105</v>
      </c>
      <c r="B148" s="151">
        <v>512511</v>
      </c>
      <c r="C148" s="157" t="s">
        <v>14</v>
      </c>
      <c r="D148" s="153"/>
      <c r="E148" s="156">
        <v>800</v>
      </c>
      <c r="F148" s="154">
        <v>167</v>
      </c>
      <c r="G148" s="154"/>
      <c r="H148" s="154"/>
      <c r="I148" s="154"/>
      <c r="J148" s="154"/>
      <c r="K148" s="154">
        <f t="shared" si="31"/>
        <v>167</v>
      </c>
      <c r="L148" s="154"/>
      <c r="M148" s="154"/>
      <c r="N148" s="154">
        <f t="shared" si="34"/>
        <v>167</v>
      </c>
      <c r="O148" s="154"/>
      <c r="P148" s="154">
        <f>N148+O148</f>
        <v>167</v>
      </c>
      <c r="Q148" s="154">
        <v>-15000</v>
      </c>
      <c r="R148" s="154">
        <f t="shared" si="30"/>
        <v>-14833</v>
      </c>
      <c r="S148" s="155"/>
    </row>
    <row r="149" spans="1:19" ht="24.75" customHeight="1">
      <c r="A149" s="142">
        <v>106</v>
      </c>
      <c r="B149" s="151">
        <v>512521</v>
      </c>
      <c r="C149" s="157" t="s">
        <v>124</v>
      </c>
      <c r="D149" s="153"/>
      <c r="E149" s="154">
        <v>2000</v>
      </c>
      <c r="F149" s="154">
        <v>800</v>
      </c>
      <c r="G149" s="154"/>
      <c r="H149" s="154"/>
      <c r="I149" s="154"/>
      <c r="J149" s="154"/>
      <c r="K149" s="154">
        <f t="shared" si="31"/>
        <v>800</v>
      </c>
      <c r="L149" s="154"/>
      <c r="M149" s="154"/>
      <c r="N149" s="154">
        <f t="shared" si="34"/>
        <v>800</v>
      </c>
      <c r="O149" s="154">
        <v>1167</v>
      </c>
      <c r="P149" s="154">
        <f>N149+O149</f>
        <v>1967</v>
      </c>
      <c r="Q149" s="154"/>
      <c r="R149" s="154">
        <f t="shared" si="30"/>
        <v>800</v>
      </c>
      <c r="S149" s="155"/>
    </row>
    <row r="150" spans="1:19" ht="24.75" customHeight="1">
      <c r="A150" s="142">
        <v>107</v>
      </c>
      <c r="B150" s="151">
        <v>512531</v>
      </c>
      <c r="C150" s="157" t="s">
        <v>22</v>
      </c>
      <c r="D150" s="153"/>
      <c r="E150" s="156">
        <v>700</v>
      </c>
      <c r="F150" s="154"/>
      <c r="G150" s="154"/>
      <c r="H150" s="154"/>
      <c r="I150" s="154">
        <v>250</v>
      </c>
      <c r="J150" s="154"/>
      <c r="K150" s="154">
        <f t="shared" si="31"/>
        <v>250</v>
      </c>
      <c r="L150" s="154"/>
      <c r="M150" s="154"/>
      <c r="N150" s="154">
        <f t="shared" si="34"/>
        <v>250</v>
      </c>
      <c r="O150" s="154"/>
      <c r="P150" s="154">
        <f>N150+O150</f>
        <v>250</v>
      </c>
      <c r="Q150" s="154"/>
      <c r="R150" s="154">
        <f t="shared" si="30"/>
        <v>250</v>
      </c>
      <c r="S150" s="155"/>
    </row>
    <row r="151" spans="1:19" ht="28.5" customHeight="1">
      <c r="A151" s="142">
        <v>108</v>
      </c>
      <c r="B151" s="151">
        <v>512811</v>
      </c>
      <c r="C151" s="157" t="s">
        <v>125</v>
      </c>
      <c r="D151" s="153"/>
      <c r="E151" s="156">
        <v>500</v>
      </c>
      <c r="F151" s="154"/>
      <c r="G151" s="154"/>
      <c r="H151" s="154"/>
      <c r="I151" s="154">
        <v>250</v>
      </c>
      <c r="J151" s="154"/>
      <c r="K151" s="154">
        <f t="shared" si="31"/>
        <v>250</v>
      </c>
      <c r="L151" s="154"/>
      <c r="M151" s="154"/>
      <c r="N151" s="154">
        <f t="shared" si="34"/>
        <v>250</v>
      </c>
      <c r="O151" s="154"/>
      <c r="P151" s="154">
        <f>N151+O151</f>
        <v>250</v>
      </c>
      <c r="Q151" s="154"/>
      <c r="R151" s="154">
        <f t="shared" si="30"/>
        <v>250</v>
      </c>
      <c r="S151" s="155"/>
    </row>
    <row r="152" spans="1:24" s="102" customFormat="1" ht="24.75" customHeight="1">
      <c r="A152" s="142"/>
      <c r="B152" s="147"/>
      <c r="C152" s="100" t="s">
        <v>43</v>
      </c>
      <c r="D152" s="165"/>
      <c r="E152" s="158">
        <f>E153</f>
        <v>800</v>
      </c>
      <c r="F152" s="158">
        <f>F153</f>
        <v>0</v>
      </c>
      <c r="G152" s="158">
        <f>G153</f>
        <v>0</v>
      </c>
      <c r="H152" s="158"/>
      <c r="I152" s="158">
        <f>I153</f>
        <v>700</v>
      </c>
      <c r="J152" s="158">
        <f>J153</f>
        <v>0</v>
      </c>
      <c r="K152" s="143">
        <f t="shared" si="31"/>
        <v>700</v>
      </c>
      <c r="L152" s="158"/>
      <c r="M152" s="143"/>
      <c r="N152" s="143">
        <f t="shared" si="34"/>
        <v>700</v>
      </c>
      <c r="O152" s="143"/>
      <c r="P152" s="143">
        <f>N152</f>
        <v>700</v>
      </c>
      <c r="Q152" s="143"/>
      <c r="R152" s="143">
        <f t="shared" si="30"/>
        <v>700</v>
      </c>
      <c r="S152" s="150"/>
      <c r="T152" s="166"/>
      <c r="V152" s="166"/>
      <c r="X152" s="166"/>
    </row>
    <row r="153" spans="1:19" ht="26.25" customHeight="1">
      <c r="A153" s="142">
        <v>109</v>
      </c>
      <c r="B153" s="151">
        <v>515111</v>
      </c>
      <c r="C153" s="157" t="s">
        <v>42</v>
      </c>
      <c r="D153" s="153"/>
      <c r="E153" s="156">
        <v>800</v>
      </c>
      <c r="F153" s="154"/>
      <c r="G153" s="154"/>
      <c r="H153" s="154"/>
      <c r="I153" s="154">
        <v>700</v>
      </c>
      <c r="J153" s="154"/>
      <c r="K153" s="154">
        <f t="shared" si="31"/>
        <v>700</v>
      </c>
      <c r="L153" s="154"/>
      <c r="M153" s="154"/>
      <c r="N153" s="154">
        <f t="shared" si="34"/>
        <v>700</v>
      </c>
      <c r="O153" s="154"/>
      <c r="P153" s="154">
        <f>N153+O153</f>
        <v>700</v>
      </c>
      <c r="Q153" s="154"/>
      <c r="R153" s="154">
        <f t="shared" si="30"/>
        <v>700</v>
      </c>
      <c r="S153" s="155"/>
    </row>
    <row r="154" spans="1:21" ht="30" customHeight="1">
      <c r="A154" s="137"/>
      <c r="B154" s="167"/>
      <c r="C154" s="168"/>
      <c r="D154" s="169"/>
      <c r="E154" s="169"/>
      <c r="F154" s="170"/>
      <c r="G154" s="170"/>
      <c r="H154" s="170"/>
      <c r="I154" s="170"/>
      <c r="J154" s="170"/>
      <c r="K154" s="170"/>
      <c r="L154" s="167"/>
      <c r="M154" s="170"/>
      <c r="N154" s="170"/>
      <c r="O154" s="170"/>
      <c r="P154" s="170"/>
      <c r="Q154" s="170"/>
      <c r="R154" s="170"/>
      <c r="S154" s="170"/>
      <c r="T154" s="171"/>
      <c r="U154" s="172"/>
    </row>
    <row r="155" spans="1:18" s="241" customFormat="1" ht="18" customHeight="1">
      <c r="A155" s="235"/>
      <c r="B155" s="86"/>
      <c r="C155" s="201" t="s">
        <v>299</v>
      </c>
      <c r="D155" s="86"/>
      <c r="E155" s="86"/>
      <c r="F155" s="86"/>
      <c r="G155" s="86"/>
      <c r="H155" s="86"/>
      <c r="I155" s="236"/>
      <c r="J155" s="237"/>
      <c r="K155" s="237"/>
      <c r="L155" s="238"/>
      <c r="M155" s="239"/>
      <c r="N155" s="239"/>
      <c r="O155" s="239"/>
      <c r="P155" s="239"/>
      <c r="Q155" s="239"/>
      <c r="R155" s="240"/>
    </row>
    <row r="156" spans="1:18" s="241" customFormat="1" ht="18" customHeight="1">
      <c r="A156" s="86"/>
      <c r="B156" s="86"/>
      <c r="C156" s="201" t="s">
        <v>300</v>
      </c>
      <c r="D156" s="86"/>
      <c r="E156" s="86"/>
      <c r="F156" s="86"/>
      <c r="G156" s="86"/>
      <c r="H156" s="86"/>
      <c r="I156" s="236"/>
      <c r="J156" s="86"/>
      <c r="K156" s="86"/>
      <c r="L156" s="86"/>
      <c r="M156" s="86"/>
      <c r="N156" s="86"/>
      <c r="O156" s="86"/>
      <c r="P156" s="189"/>
      <c r="Q156" s="86"/>
      <c r="R156" s="240"/>
    </row>
    <row r="157" spans="1:18" s="134" customFormat="1" ht="7.5" customHeight="1">
      <c r="A157" s="86"/>
      <c r="B157" s="85"/>
      <c r="C157" s="202"/>
      <c r="D157" s="87"/>
      <c r="E157" s="87"/>
      <c r="F157" s="186"/>
      <c r="G157" s="186"/>
      <c r="H157" s="220"/>
      <c r="I157" s="220"/>
      <c r="J157" s="220"/>
      <c r="K157" s="221"/>
      <c r="L157" s="221"/>
      <c r="M157" s="221"/>
      <c r="N157" s="221"/>
      <c r="O157" s="221"/>
      <c r="P157" s="221"/>
      <c r="Q157" s="221"/>
      <c r="R157" s="181"/>
    </row>
    <row r="158" spans="1:18" s="134" customFormat="1" ht="18" customHeight="1">
      <c r="A158" s="87"/>
      <c r="B158" s="85"/>
      <c r="C158" s="222" t="s">
        <v>301</v>
      </c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181"/>
    </row>
    <row r="159" spans="2:23" s="87" customFormat="1" ht="13.5">
      <c r="B159" s="85"/>
      <c r="C159" s="85"/>
      <c r="D159" s="103"/>
      <c r="N159" s="187"/>
      <c r="O159" s="187"/>
      <c r="P159" s="187"/>
      <c r="R159" s="187"/>
      <c r="S159" s="197"/>
      <c r="U159" s="197"/>
      <c r="W159" s="197"/>
    </row>
    <row r="160" spans="1:19" s="134" customFormat="1" ht="18" customHeight="1">
      <c r="A160" s="195"/>
      <c r="B160" s="87"/>
      <c r="C160" s="183"/>
      <c r="D160" s="87"/>
      <c r="E160" s="87"/>
      <c r="F160" s="186"/>
      <c r="G160" s="186"/>
      <c r="H160" s="186"/>
      <c r="I160" s="186"/>
      <c r="J160" s="186"/>
      <c r="K160" s="217"/>
      <c r="L160" s="217"/>
      <c r="M160" s="218"/>
      <c r="N160" s="219"/>
      <c r="O160" s="219"/>
      <c r="P160" s="219"/>
      <c r="Q160" s="219"/>
      <c r="R160" s="219"/>
      <c r="S160" s="181"/>
    </row>
    <row r="161" spans="1:19" s="134" customFormat="1" ht="18" customHeight="1">
      <c r="A161" s="87"/>
      <c r="B161" s="87"/>
      <c r="C161" s="183"/>
      <c r="D161" s="87"/>
      <c r="E161" s="87"/>
      <c r="F161" s="186"/>
      <c r="G161" s="186"/>
      <c r="H161" s="186"/>
      <c r="I161" s="186"/>
      <c r="J161" s="186"/>
      <c r="K161" s="87"/>
      <c r="L161" s="87"/>
      <c r="M161" s="87"/>
      <c r="N161" s="87"/>
      <c r="O161" s="87"/>
      <c r="P161" s="87"/>
      <c r="Q161" s="197"/>
      <c r="R161" s="87"/>
      <c r="S161" s="181"/>
    </row>
    <row r="162" spans="1:19" s="134" customFormat="1" ht="7.5" customHeight="1">
      <c r="A162" s="86"/>
      <c r="B162" s="85"/>
      <c r="C162" s="183"/>
      <c r="D162" s="87"/>
      <c r="E162" s="87"/>
      <c r="F162" s="186"/>
      <c r="G162" s="186"/>
      <c r="H162" s="186"/>
      <c r="I162" s="220"/>
      <c r="J162" s="220"/>
      <c r="K162" s="220"/>
      <c r="L162" s="221"/>
      <c r="M162" s="221"/>
      <c r="N162" s="221"/>
      <c r="O162" s="221"/>
      <c r="P162" s="221"/>
      <c r="Q162" s="221"/>
      <c r="R162" s="221"/>
      <c r="S162" s="181"/>
    </row>
    <row r="163" spans="1:19" s="134" customFormat="1" ht="18" customHeight="1">
      <c r="A163" s="87"/>
      <c r="B163" s="85"/>
      <c r="C163" s="222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181"/>
    </row>
    <row r="164" spans="1:19" s="134" customFormat="1" ht="18" customHeight="1">
      <c r="A164" s="87"/>
      <c r="B164" s="85"/>
      <c r="C164" s="183"/>
      <c r="D164" s="87"/>
      <c r="E164" s="87"/>
      <c r="F164" s="87"/>
      <c r="G164" s="87"/>
      <c r="H164" s="87"/>
      <c r="I164" s="132"/>
      <c r="J164" s="132"/>
      <c r="K164" s="194"/>
      <c r="L164" s="198"/>
      <c r="M164" s="194"/>
      <c r="N164" s="194"/>
      <c r="O164" s="132"/>
      <c r="P164" s="132"/>
      <c r="Q164" s="199"/>
      <c r="R164" s="132"/>
      <c r="S164" s="181"/>
    </row>
  </sheetData>
  <sheetProtection/>
  <mergeCells count="9">
    <mergeCell ref="H157:Q157"/>
    <mergeCell ref="C158:Q158"/>
    <mergeCell ref="A2:C2"/>
    <mergeCell ref="O3:P3"/>
    <mergeCell ref="A3:K3"/>
    <mergeCell ref="K160:R160"/>
    <mergeCell ref="I162:R162"/>
    <mergeCell ref="C163:R163"/>
    <mergeCell ref="J155:Q155"/>
  </mergeCells>
  <printOptions/>
  <pageMargins left="0.46" right="0.22" top="0.65" bottom="0.49" header="0.5" footer="0.5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2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8.421875" style="0" customWidth="1"/>
    <col min="2" max="2" width="11.8515625" style="0" customWidth="1"/>
    <col min="3" max="3" width="46.7109375" style="0" customWidth="1"/>
    <col min="4" max="4" width="7.28125" style="0" customWidth="1"/>
    <col min="5" max="5" width="13.140625" style="44" customWidth="1"/>
    <col min="6" max="6" width="0.13671875" style="44" hidden="1" customWidth="1"/>
    <col min="7" max="7" width="10.28125" style="44" customWidth="1"/>
    <col min="8" max="8" width="13.8515625" style="44" customWidth="1"/>
    <col min="9" max="9" width="12.140625" style="83" bestFit="1" customWidth="1"/>
    <col min="10" max="10" width="13.57421875" style="44" customWidth="1"/>
    <col min="11" max="11" width="12.7109375" style="83" customWidth="1"/>
    <col min="12" max="12" width="14.00390625" style="43" customWidth="1"/>
    <col min="13" max="13" width="14.28125" style="0" customWidth="1"/>
    <col min="14" max="14" width="15.28125" style="0" customWidth="1"/>
    <col min="15" max="15" width="14.57421875" style="0" customWidth="1"/>
    <col min="16" max="16" width="12.57421875" style="52" customWidth="1"/>
    <col min="17" max="17" width="10.421875" style="0" bestFit="1" customWidth="1"/>
    <col min="18" max="18" width="9.28125" style="0" bestFit="1" customWidth="1"/>
  </cols>
  <sheetData>
    <row r="1" spans="1:15" ht="60.75" customHeight="1">
      <c r="A1" s="225" t="s">
        <v>293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8.75" customHeight="1">
      <c r="A2" s="226" t="s">
        <v>126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15.75" customHeight="1">
      <c r="A3" s="227" t="s">
        <v>127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</row>
    <row r="4" spans="1:16" ht="102" customHeight="1">
      <c r="A4" s="70" t="s">
        <v>128</v>
      </c>
      <c r="B4" s="70" t="s">
        <v>143</v>
      </c>
      <c r="C4" s="70" t="s">
        <v>140</v>
      </c>
      <c r="D4" s="69" t="s">
        <v>129</v>
      </c>
      <c r="E4" s="9" t="s">
        <v>130</v>
      </c>
      <c r="F4" s="9" t="s">
        <v>218</v>
      </c>
      <c r="G4" s="9" t="s">
        <v>217</v>
      </c>
      <c r="H4" s="9" t="s">
        <v>294</v>
      </c>
      <c r="I4" s="9" t="s">
        <v>131</v>
      </c>
      <c r="J4" s="9" t="s">
        <v>132</v>
      </c>
      <c r="K4" s="9" t="s">
        <v>179</v>
      </c>
      <c r="L4" s="9" t="s">
        <v>133</v>
      </c>
      <c r="M4" s="9" t="s">
        <v>156</v>
      </c>
      <c r="P4"/>
    </row>
    <row r="5" spans="1:16" ht="30.75" customHeight="1">
      <c r="A5" s="10"/>
      <c r="B5" s="12"/>
      <c r="C5" s="42" t="s">
        <v>134</v>
      </c>
      <c r="D5" s="10"/>
      <c r="E5" s="11">
        <f>E6+E7</f>
        <v>2265426</v>
      </c>
      <c r="F5" s="11">
        <f>F6+F7</f>
        <v>2250</v>
      </c>
      <c r="G5" s="11">
        <f>G6+G7</f>
        <v>0</v>
      </c>
      <c r="H5" s="11">
        <f>H6+H7</f>
        <v>2265426</v>
      </c>
      <c r="I5" s="42"/>
      <c r="J5" s="12"/>
      <c r="K5" s="12"/>
      <c r="L5" s="12"/>
      <c r="M5" s="55"/>
      <c r="N5" s="1"/>
      <c r="P5"/>
    </row>
    <row r="6" spans="1:16" ht="48" customHeight="1">
      <c r="A6" s="13"/>
      <c r="B6" s="15"/>
      <c r="C6" s="16" t="s">
        <v>188</v>
      </c>
      <c r="D6" s="13"/>
      <c r="E6" s="14">
        <f>E37+E70</f>
        <v>2189696</v>
      </c>
      <c r="F6" s="14">
        <f>F37+F70</f>
        <v>0</v>
      </c>
      <c r="G6" s="14">
        <f>G37+G70</f>
        <v>0</v>
      </c>
      <c r="H6" s="14">
        <f>E6+G6</f>
        <v>2189696</v>
      </c>
      <c r="I6" s="13"/>
      <c r="J6" s="15"/>
      <c r="K6" s="15"/>
      <c r="L6" s="15"/>
      <c r="M6" s="53"/>
      <c r="N6" s="1"/>
      <c r="P6"/>
    </row>
    <row r="7" spans="1:16" ht="48" customHeight="1">
      <c r="A7" s="13"/>
      <c r="B7" s="15"/>
      <c r="C7" s="16" t="s">
        <v>135</v>
      </c>
      <c r="D7" s="13"/>
      <c r="E7" s="14">
        <f>E8+E10+E14+E18+E21+E23+E28+E33+E31</f>
        <v>75730</v>
      </c>
      <c r="F7" s="14">
        <f>F26</f>
        <v>2250</v>
      </c>
      <c r="G7" s="14">
        <f>G8+G10+G14+G18+G21+G23+G28+G33+G31</f>
        <v>0</v>
      </c>
      <c r="H7" s="14">
        <f>E7+G7</f>
        <v>75730</v>
      </c>
      <c r="I7" s="13"/>
      <c r="J7" s="15"/>
      <c r="K7" s="15"/>
      <c r="L7" s="15"/>
      <c r="M7" s="53"/>
      <c r="N7" s="1"/>
      <c r="P7"/>
    </row>
    <row r="8" spans="1:14" s="2" customFormat="1" ht="30" customHeight="1">
      <c r="A8" s="7"/>
      <c r="B8" s="38"/>
      <c r="C8" s="28" t="s">
        <v>139</v>
      </c>
      <c r="D8" s="7"/>
      <c r="E8" s="18">
        <f>E9</f>
        <v>3750</v>
      </c>
      <c r="F8" s="18"/>
      <c r="G8" s="18">
        <f>G9</f>
        <v>0</v>
      </c>
      <c r="H8" s="18">
        <f>H9</f>
        <v>3750</v>
      </c>
      <c r="I8" s="7"/>
      <c r="J8" s="30"/>
      <c r="K8" s="30"/>
      <c r="L8" s="30"/>
      <c r="M8" s="54"/>
      <c r="N8" s="51"/>
    </row>
    <row r="9" spans="1:13" s="31" customFormat="1" ht="27.75">
      <c r="A9" s="73">
        <v>1</v>
      </c>
      <c r="B9" s="3">
        <v>421211</v>
      </c>
      <c r="C9" s="71" t="s">
        <v>58</v>
      </c>
      <c r="D9" s="17"/>
      <c r="E9" s="29">
        <v>3750</v>
      </c>
      <c r="F9" s="29"/>
      <c r="G9" s="29"/>
      <c r="H9" s="29">
        <v>3750</v>
      </c>
      <c r="I9" s="17">
        <v>6</v>
      </c>
      <c r="J9" s="94" t="s">
        <v>240</v>
      </c>
      <c r="K9" s="94" t="s">
        <v>240</v>
      </c>
      <c r="L9" s="3" t="s">
        <v>264</v>
      </c>
      <c r="M9" s="88" t="s">
        <v>157</v>
      </c>
    </row>
    <row r="10" spans="1:14" s="2" customFormat="1" ht="30" customHeight="1">
      <c r="A10" s="8"/>
      <c r="B10" s="8"/>
      <c r="C10" s="4" t="s">
        <v>60</v>
      </c>
      <c r="D10" s="5"/>
      <c r="E10" s="6">
        <f>E13+E12+E11</f>
        <v>2466</v>
      </c>
      <c r="F10" s="6"/>
      <c r="G10" s="6">
        <f>G13+G12+G11</f>
        <v>0</v>
      </c>
      <c r="H10" s="6">
        <f>H13+H12+H11</f>
        <v>2466</v>
      </c>
      <c r="I10" s="7"/>
      <c r="J10" s="8"/>
      <c r="K10" s="8"/>
      <c r="L10" s="8"/>
      <c r="M10" s="89"/>
      <c r="N10" s="51"/>
    </row>
    <row r="11" spans="1:13" s="2" customFormat="1" ht="27.75">
      <c r="A11" s="8">
        <v>2</v>
      </c>
      <c r="B11" s="3">
        <v>421411</v>
      </c>
      <c r="C11" s="40" t="s">
        <v>144</v>
      </c>
      <c r="D11" s="113"/>
      <c r="E11" s="41">
        <v>1333</v>
      </c>
      <c r="F11" s="41"/>
      <c r="G11" s="41"/>
      <c r="H11" s="41">
        <v>1333</v>
      </c>
      <c r="I11" s="114">
        <v>6</v>
      </c>
      <c r="J11" s="115" t="s">
        <v>240</v>
      </c>
      <c r="K11" s="115" t="s">
        <v>240</v>
      </c>
      <c r="L11" s="116" t="s">
        <v>264</v>
      </c>
      <c r="M11" s="117" t="s">
        <v>157</v>
      </c>
    </row>
    <row r="12" spans="1:15" s="31" customFormat="1" ht="27.75">
      <c r="A12" s="8">
        <v>3</v>
      </c>
      <c r="B12" s="3">
        <v>421412</v>
      </c>
      <c r="C12" s="40" t="s">
        <v>1</v>
      </c>
      <c r="D12" s="116"/>
      <c r="E12" s="41">
        <v>583</v>
      </c>
      <c r="F12" s="41"/>
      <c r="G12" s="41"/>
      <c r="H12" s="41">
        <v>583</v>
      </c>
      <c r="I12" s="116">
        <v>6</v>
      </c>
      <c r="J12" s="115" t="s">
        <v>240</v>
      </c>
      <c r="K12" s="115" t="s">
        <v>240</v>
      </c>
      <c r="L12" s="116" t="s">
        <v>264</v>
      </c>
      <c r="M12" s="117" t="s">
        <v>157</v>
      </c>
      <c r="O12" s="2"/>
    </row>
    <row r="13" spans="1:13" s="31" customFormat="1" ht="27.75">
      <c r="A13" s="8">
        <v>4</v>
      </c>
      <c r="B13" s="3">
        <v>421414</v>
      </c>
      <c r="C13" s="40" t="s">
        <v>2</v>
      </c>
      <c r="D13" s="116"/>
      <c r="E13" s="41">
        <v>550</v>
      </c>
      <c r="F13" s="41"/>
      <c r="G13" s="41"/>
      <c r="H13" s="41">
        <v>550</v>
      </c>
      <c r="I13" s="116">
        <v>6</v>
      </c>
      <c r="J13" s="115" t="s">
        <v>240</v>
      </c>
      <c r="K13" s="115" t="s">
        <v>240</v>
      </c>
      <c r="L13" s="116" t="s">
        <v>264</v>
      </c>
      <c r="M13" s="117" t="s">
        <v>157</v>
      </c>
    </row>
    <row r="14" spans="1:14" s="2" customFormat="1" ht="27.75" customHeight="1">
      <c r="A14" s="8"/>
      <c r="B14" s="8"/>
      <c r="C14" s="39" t="s">
        <v>62</v>
      </c>
      <c r="D14" s="118"/>
      <c r="E14" s="119">
        <f>E15+E16+E17</f>
        <v>1700</v>
      </c>
      <c r="F14" s="119"/>
      <c r="G14" s="119">
        <f>G15+G16+G17</f>
        <v>0</v>
      </c>
      <c r="H14" s="119">
        <f>H15+H16+H17</f>
        <v>1700</v>
      </c>
      <c r="I14" s="118"/>
      <c r="J14" s="120"/>
      <c r="K14" s="120"/>
      <c r="L14" s="120"/>
      <c r="M14" s="121"/>
      <c r="N14" s="51"/>
    </row>
    <row r="15" spans="1:17" s="31" customFormat="1" ht="27.75">
      <c r="A15" s="8">
        <v>5</v>
      </c>
      <c r="B15" s="3">
        <v>421511</v>
      </c>
      <c r="C15" s="40" t="s">
        <v>174</v>
      </c>
      <c r="D15" s="114"/>
      <c r="E15" s="98">
        <v>750</v>
      </c>
      <c r="F15" s="98"/>
      <c r="G15" s="98"/>
      <c r="H15" s="98">
        <v>750</v>
      </c>
      <c r="I15" s="114">
        <v>6</v>
      </c>
      <c r="J15" s="115" t="s">
        <v>241</v>
      </c>
      <c r="K15" s="115" t="s">
        <v>241</v>
      </c>
      <c r="L15" s="116" t="s">
        <v>265</v>
      </c>
      <c r="M15" s="117" t="s">
        <v>157</v>
      </c>
      <c r="Q15" s="2"/>
    </row>
    <row r="16" spans="1:17" s="31" customFormat="1" ht="27.75">
      <c r="A16" s="8">
        <v>6</v>
      </c>
      <c r="B16" s="3">
        <v>421512</v>
      </c>
      <c r="C16" s="40" t="s">
        <v>24</v>
      </c>
      <c r="D16" s="114"/>
      <c r="E16" s="41">
        <v>750</v>
      </c>
      <c r="F16" s="41"/>
      <c r="G16" s="41"/>
      <c r="H16" s="41">
        <v>750</v>
      </c>
      <c r="I16" s="114">
        <v>6</v>
      </c>
      <c r="J16" s="115" t="s">
        <v>241</v>
      </c>
      <c r="K16" s="115" t="s">
        <v>241</v>
      </c>
      <c r="L16" s="116" t="s">
        <v>265</v>
      </c>
      <c r="M16" s="117" t="s">
        <v>157</v>
      </c>
      <c r="Q16" s="2"/>
    </row>
    <row r="17" spans="1:17" s="31" customFormat="1" ht="27.75">
      <c r="A17" s="8">
        <v>7</v>
      </c>
      <c r="B17" s="3">
        <v>421521</v>
      </c>
      <c r="C17" s="40" t="s">
        <v>178</v>
      </c>
      <c r="D17" s="114"/>
      <c r="E17" s="41">
        <v>200</v>
      </c>
      <c r="F17" s="41"/>
      <c r="G17" s="41"/>
      <c r="H17" s="41">
        <v>200</v>
      </c>
      <c r="I17" s="114">
        <v>6</v>
      </c>
      <c r="J17" s="115" t="s">
        <v>241</v>
      </c>
      <c r="K17" s="115" t="s">
        <v>241</v>
      </c>
      <c r="L17" s="116" t="s">
        <v>265</v>
      </c>
      <c r="M17" s="117" t="s">
        <v>157</v>
      </c>
      <c r="Q17" s="2"/>
    </row>
    <row r="18" spans="1:14" s="2" customFormat="1" ht="15">
      <c r="A18" s="8"/>
      <c r="B18" s="8"/>
      <c r="C18" s="39" t="s">
        <v>66</v>
      </c>
      <c r="D18" s="118"/>
      <c r="E18" s="119">
        <f>E19+E20</f>
        <v>1414</v>
      </c>
      <c r="F18" s="95"/>
      <c r="G18" s="95">
        <f>G20+G19</f>
        <v>0</v>
      </c>
      <c r="H18" s="95">
        <f>H20+H19</f>
        <v>1414</v>
      </c>
      <c r="I18" s="118"/>
      <c r="J18" s="120"/>
      <c r="K18" s="120"/>
      <c r="L18" s="120"/>
      <c r="M18" s="121"/>
      <c r="N18" s="51"/>
    </row>
    <row r="19" spans="1:13" s="31" customFormat="1" ht="38.25" customHeight="1">
      <c r="A19" s="8">
        <v>8</v>
      </c>
      <c r="B19" s="3">
        <v>422221</v>
      </c>
      <c r="C19" s="40" t="s">
        <v>212</v>
      </c>
      <c r="D19" s="114"/>
      <c r="E19" s="41">
        <v>667</v>
      </c>
      <c r="F19" s="41"/>
      <c r="G19" s="41"/>
      <c r="H19" s="41">
        <v>667</v>
      </c>
      <c r="I19" s="114">
        <v>6</v>
      </c>
      <c r="J19" s="115" t="s">
        <v>240</v>
      </c>
      <c r="K19" s="115" t="s">
        <v>240</v>
      </c>
      <c r="L19" s="116" t="s">
        <v>264</v>
      </c>
      <c r="M19" s="117" t="s">
        <v>157</v>
      </c>
    </row>
    <row r="20" spans="1:13" s="31" customFormat="1" ht="38.25" customHeight="1">
      <c r="A20" s="8">
        <v>9</v>
      </c>
      <c r="B20" s="3">
        <v>422231</v>
      </c>
      <c r="C20" s="40" t="s">
        <v>67</v>
      </c>
      <c r="D20" s="114"/>
      <c r="E20" s="41">
        <v>747</v>
      </c>
      <c r="F20" s="41"/>
      <c r="G20" s="41"/>
      <c r="H20" s="41">
        <v>747</v>
      </c>
      <c r="I20" s="114">
        <v>6</v>
      </c>
      <c r="J20" s="115" t="s">
        <v>240</v>
      </c>
      <c r="K20" s="115" t="s">
        <v>240</v>
      </c>
      <c r="L20" s="116" t="s">
        <v>264</v>
      </c>
      <c r="M20" s="117" t="s">
        <v>157</v>
      </c>
    </row>
    <row r="21" spans="1:14" s="2" customFormat="1" ht="30.75" customHeight="1">
      <c r="A21" s="8"/>
      <c r="B21" s="8"/>
      <c r="C21" s="39" t="s">
        <v>68</v>
      </c>
      <c r="D21" s="118"/>
      <c r="E21" s="122">
        <f>+E22</f>
        <v>41300</v>
      </c>
      <c r="F21" s="122"/>
      <c r="G21" s="122">
        <f>+G22</f>
        <v>0</v>
      </c>
      <c r="H21" s="122">
        <f>+H22</f>
        <v>41300</v>
      </c>
      <c r="I21" s="118"/>
      <c r="J21" s="120"/>
      <c r="K21" s="120"/>
      <c r="L21" s="120"/>
      <c r="M21" s="121"/>
      <c r="N21" s="51"/>
    </row>
    <row r="22" spans="1:13" s="31" customFormat="1" ht="27.75">
      <c r="A22" s="8">
        <v>10</v>
      </c>
      <c r="B22" s="3">
        <v>423212</v>
      </c>
      <c r="C22" s="40" t="s">
        <v>69</v>
      </c>
      <c r="D22" s="41"/>
      <c r="E22" s="41">
        <v>41300</v>
      </c>
      <c r="F22" s="41"/>
      <c r="G22" s="41"/>
      <c r="H22" s="41">
        <v>41300</v>
      </c>
      <c r="I22" s="114">
        <v>1</v>
      </c>
      <c r="J22" s="115" t="s">
        <v>280</v>
      </c>
      <c r="K22" s="115" t="s">
        <v>280</v>
      </c>
      <c r="L22" s="115" t="s">
        <v>281</v>
      </c>
      <c r="M22" s="117" t="s">
        <v>213</v>
      </c>
    </row>
    <row r="23" spans="1:13" s="2" customFormat="1" ht="29.25" customHeight="1">
      <c r="A23" s="8"/>
      <c r="B23" s="8"/>
      <c r="C23" s="39" t="s">
        <v>70</v>
      </c>
      <c r="D23" s="95"/>
      <c r="E23" s="119">
        <f>E24+E25+E27+E26</f>
        <v>11800</v>
      </c>
      <c r="F23" s="119"/>
      <c r="G23" s="119">
        <f>G24+G25+G27+G26</f>
        <v>0</v>
      </c>
      <c r="H23" s="119">
        <f>E23+G23</f>
        <v>11800</v>
      </c>
      <c r="I23" s="118"/>
      <c r="J23" s="120"/>
      <c r="K23" s="95"/>
      <c r="L23" s="95"/>
      <c r="M23" s="121"/>
    </row>
    <row r="24" spans="1:16" ht="27.75">
      <c r="A24" s="8">
        <v>11</v>
      </c>
      <c r="B24" s="3">
        <v>423418</v>
      </c>
      <c r="C24" s="40" t="s">
        <v>169</v>
      </c>
      <c r="D24" s="95"/>
      <c r="E24" s="98">
        <v>700</v>
      </c>
      <c r="F24" s="98"/>
      <c r="G24" s="98"/>
      <c r="H24" s="98">
        <v>700</v>
      </c>
      <c r="I24" s="114">
        <v>6</v>
      </c>
      <c r="J24" s="115" t="s">
        <v>241</v>
      </c>
      <c r="K24" s="116" t="s">
        <v>265</v>
      </c>
      <c r="L24" s="116" t="s">
        <v>265</v>
      </c>
      <c r="M24" s="117" t="s">
        <v>157</v>
      </c>
      <c r="P24"/>
    </row>
    <row r="25" spans="1:16" ht="27.75">
      <c r="A25" s="8">
        <v>12</v>
      </c>
      <c r="B25" s="3">
        <v>423419</v>
      </c>
      <c r="C25" s="40" t="s">
        <v>181</v>
      </c>
      <c r="D25" s="95"/>
      <c r="E25" s="98">
        <v>4500</v>
      </c>
      <c r="F25" s="98"/>
      <c r="G25" s="98"/>
      <c r="H25" s="41">
        <f>E25+G25</f>
        <v>4500</v>
      </c>
      <c r="I25" s="114">
        <v>6</v>
      </c>
      <c r="J25" s="115" t="s">
        <v>241</v>
      </c>
      <c r="K25" s="116" t="s">
        <v>241</v>
      </c>
      <c r="L25" s="116" t="s">
        <v>265</v>
      </c>
      <c r="M25" s="117" t="s">
        <v>157</v>
      </c>
      <c r="P25"/>
    </row>
    <row r="26" spans="1:16" ht="27.75">
      <c r="A26" s="8">
        <v>13</v>
      </c>
      <c r="B26" s="3">
        <v>423422</v>
      </c>
      <c r="C26" s="40" t="s">
        <v>189</v>
      </c>
      <c r="D26" s="95"/>
      <c r="E26" s="98">
        <v>4600</v>
      </c>
      <c r="F26" s="98">
        <v>2250</v>
      </c>
      <c r="G26" s="98"/>
      <c r="H26" s="41">
        <f>E26+G26</f>
        <v>4600</v>
      </c>
      <c r="I26" s="114">
        <v>6</v>
      </c>
      <c r="J26" s="115" t="s">
        <v>258</v>
      </c>
      <c r="K26" s="115" t="s">
        <v>258</v>
      </c>
      <c r="L26" s="115" t="s">
        <v>266</v>
      </c>
      <c r="M26" s="117" t="s">
        <v>157</v>
      </c>
      <c r="P26"/>
    </row>
    <row r="27" spans="1:16" ht="27.75">
      <c r="A27" s="8">
        <v>14</v>
      </c>
      <c r="B27" s="3">
        <v>4239111</v>
      </c>
      <c r="C27" s="40" t="s">
        <v>225</v>
      </c>
      <c r="D27" s="95"/>
      <c r="E27" s="98">
        <v>2000</v>
      </c>
      <c r="F27" s="98"/>
      <c r="G27" s="98"/>
      <c r="H27" s="98">
        <v>2000</v>
      </c>
      <c r="I27" s="114">
        <v>6</v>
      </c>
      <c r="J27" s="115" t="s">
        <v>241</v>
      </c>
      <c r="K27" s="116" t="s">
        <v>241</v>
      </c>
      <c r="L27" s="116" t="s">
        <v>265</v>
      </c>
      <c r="M27" s="117" t="s">
        <v>157</v>
      </c>
      <c r="P27"/>
    </row>
    <row r="28" spans="1:16" ht="29.25" customHeight="1">
      <c r="A28" s="8"/>
      <c r="B28" s="8"/>
      <c r="C28" s="39" t="s">
        <v>74</v>
      </c>
      <c r="D28" s="95"/>
      <c r="E28" s="119">
        <f>E29+E30</f>
        <v>3500</v>
      </c>
      <c r="F28" s="119"/>
      <c r="G28" s="119">
        <f>G29+G30</f>
        <v>0</v>
      </c>
      <c r="H28" s="119">
        <v>3500</v>
      </c>
      <c r="I28" s="114"/>
      <c r="J28" s="116"/>
      <c r="K28" s="116"/>
      <c r="L28" s="116"/>
      <c r="M28" s="117"/>
      <c r="P28"/>
    </row>
    <row r="29" spans="1:16" ht="27.75">
      <c r="A29" s="8">
        <v>15</v>
      </c>
      <c r="B29" s="3">
        <v>424341</v>
      </c>
      <c r="C29" s="40" t="s">
        <v>75</v>
      </c>
      <c r="D29" s="95"/>
      <c r="E29" s="98">
        <v>3500</v>
      </c>
      <c r="F29" s="98"/>
      <c r="G29" s="98"/>
      <c r="H29" s="98">
        <v>3500</v>
      </c>
      <c r="I29" s="114">
        <v>6</v>
      </c>
      <c r="J29" s="115" t="s">
        <v>241</v>
      </c>
      <c r="K29" s="116" t="s">
        <v>241</v>
      </c>
      <c r="L29" s="116" t="s">
        <v>265</v>
      </c>
      <c r="M29" s="117" t="s">
        <v>157</v>
      </c>
      <c r="P29"/>
    </row>
    <row r="30" spans="1:16" ht="27.75" hidden="1">
      <c r="A30" s="8">
        <v>16</v>
      </c>
      <c r="B30" s="3">
        <v>424351</v>
      </c>
      <c r="C30" s="40" t="s">
        <v>76</v>
      </c>
      <c r="D30" s="95"/>
      <c r="E30" s="98">
        <v>0</v>
      </c>
      <c r="F30" s="98"/>
      <c r="G30" s="98"/>
      <c r="H30" s="98">
        <v>450</v>
      </c>
      <c r="I30" s="114">
        <v>6</v>
      </c>
      <c r="J30" s="115" t="s">
        <v>242</v>
      </c>
      <c r="K30" s="116" t="s">
        <v>242</v>
      </c>
      <c r="L30" s="116" t="s">
        <v>267</v>
      </c>
      <c r="M30" s="117" t="s">
        <v>157</v>
      </c>
      <c r="P30"/>
    </row>
    <row r="31" spans="1:13" s="2" customFormat="1" ht="27.75">
      <c r="A31" s="8"/>
      <c r="B31" s="8"/>
      <c r="C31" s="39" t="s">
        <v>83</v>
      </c>
      <c r="D31" s="95"/>
      <c r="E31" s="95">
        <f>E32</f>
        <v>1000</v>
      </c>
      <c r="F31" s="95"/>
      <c r="G31" s="95"/>
      <c r="H31" s="95">
        <f>E31+G31</f>
        <v>1000</v>
      </c>
      <c r="I31" s="118"/>
      <c r="J31" s="120"/>
      <c r="K31" s="120"/>
      <c r="L31" s="120"/>
      <c r="M31" s="121"/>
    </row>
    <row r="32" spans="1:16" ht="27.75">
      <c r="A32" s="8">
        <v>16</v>
      </c>
      <c r="B32" s="3">
        <v>425211</v>
      </c>
      <c r="C32" s="40" t="s">
        <v>137</v>
      </c>
      <c r="D32" s="95"/>
      <c r="E32" s="41">
        <v>1000</v>
      </c>
      <c r="F32" s="41"/>
      <c r="G32" s="41"/>
      <c r="H32" s="41">
        <f>E32+G32</f>
        <v>1000</v>
      </c>
      <c r="I32" s="116">
        <v>6</v>
      </c>
      <c r="J32" s="115" t="s">
        <v>243</v>
      </c>
      <c r="K32" s="116" t="s">
        <v>243</v>
      </c>
      <c r="L32" s="116" t="s">
        <v>268</v>
      </c>
      <c r="M32" s="117" t="s">
        <v>157</v>
      </c>
      <c r="P32"/>
    </row>
    <row r="33" spans="1:13" s="2" customFormat="1" ht="45.75" customHeight="1">
      <c r="A33" s="8"/>
      <c r="B33" s="36"/>
      <c r="C33" s="39" t="s">
        <v>86</v>
      </c>
      <c r="D33" s="95"/>
      <c r="E33" s="122">
        <f>E34+E35+E36</f>
        <v>8800</v>
      </c>
      <c r="F33" s="122"/>
      <c r="G33" s="122">
        <f>+G34+G35+G36</f>
        <v>0</v>
      </c>
      <c r="H33" s="122">
        <f>E33+G33</f>
        <v>8800</v>
      </c>
      <c r="I33" s="118"/>
      <c r="J33" s="120"/>
      <c r="K33" s="120"/>
      <c r="L33" s="120"/>
      <c r="M33" s="121"/>
    </row>
    <row r="34" spans="1:16" ht="27.75">
      <c r="A34" s="8">
        <v>17</v>
      </c>
      <c r="B34" s="3">
        <v>425252</v>
      </c>
      <c r="C34" s="40" t="s">
        <v>232</v>
      </c>
      <c r="D34" s="95"/>
      <c r="E34" s="98">
        <v>5500</v>
      </c>
      <c r="F34" s="98"/>
      <c r="G34" s="98"/>
      <c r="H34" s="98">
        <f>E34+G34</f>
        <v>5500</v>
      </c>
      <c r="I34" s="114">
        <v>1</v>
      </c>
      <c r="J34" s="115" t="s">
        <v>244</v>
      </c>
      <c r="K34" s="115" t="s">
        <v>244</v>
      </c>
      <c r="L34" s="115" t="s">
        <v>269</v>
      </c>
      <c r="M34" s="117" t="s">
        <v>157</v>
      </c>
      <c r="P34"/>
    </row>
    <row r="35" spans="1:16" ht="42">
      <c r="A35" s="8">
        <v>18</v>
      </c>
      <c r="B35" s="3">
        <v>425253</v>
      </c>
      <c r="C35" s="40" t="s">
        <v>87</v>
      </c>
      <c r="D35" s="95"/>
      <c r="E35" s="98">
        <v>2500</v>
      </c>
      <c r="F35" s="98"/>
      <c r="G35" s="98"/>
      <c r="H35" s="98">
        <v>2500</v>
      </c>
      <c r="I35" s="114">
        <v>6</v>
      </c>
      <c r="J35" s="115" t="s">
        <v>245</v>
      </c>
      <c r="K35" s="116" t="s">
        <v>245</v>
      </c>
      <c r="L35" s="116" t="s">
        <v>270</v>
      </c>
      <c r="M35" s="117" t="s">
        <v>157</v>
      </c>
      <c r="P35"/>
    </row>
    <row r="36" spans="1:16" ht="50.25" customHeight="1">
      <c r="A36" s="8">
        <v>19</v>
      </c>
      <c r="B36" s="3">
        <v>425281</v>
      </c>
      <c r="C36" s="40" t="s">
        <v>138</v>
      </c>
      <c r="D36" s="116"/>
      <c r="E36" s="98">
        <v>800</v>
      </c>
      <c r="F36" s="98"/>
      <c r="G36" s="98"/>
      <c r="H36" s="98">
        <f>E36+G36</f>
        <v>800</v>
      </c>
      <c r="I36" s="116">
        <v>6</v>
      </c>
      <c r="J36" s="115" t="s">
        <v>243</v>
      </c>
      <c r="K36" s="116" t="s">
        <v>243</v>
      </c>
      <c r="L36" s="116" t="s">
        <v>271</v>
      </c>
      <c r="M36" s="117" t="s">
        <v>157</v>
      </c>
      <c r="P36"/>
    </row>
    <row r="37" spans="1:13" s="2" customFormat="1" ht="29.25" customHeight="1">
      <c r="A37" s="8"/>
      <c r="B37" s="7"/>
      <c r="C37" s="39" t="s">
        <v>88</v>
      </c>
      <c r="D37" s="95"/>
      <c r="E37" s="122">
        <f>E38+E42+E46+E61+E63+E66</f>
        <v>2184779</v>
      </c>
      <c r="F37" s="122"/>
      <c r="G37" s="122">
        <f>G38+G42+G46+G61+G63+G66</f>
        <v>0</v>
      </c>
      <c r="H37" s="122">
        <f>E37+G37</f>
        <v>2184779</v>
      </c>
      <c r="I37" s="118"/>
      <c r="J37" s="120"/>
      <c r="K37" s="120"/>
      <c r="L37" s="120"/>
      <c r="M37" s="121"/>
    </row>
    <row r="38" spans="1:13" s="2" customFormat="1" ht="28.5" customHeight="1">
      <c r="A38" s="8"/>
      <c r="B38" s="8"/>
      <c r="C38" s="39" t="s">
        <v>89</v>
      </c>
      <c r="D38" s="95"/>
      <c r="E38" s="122">
        <f>E39+E40+E41</f>
        <v>2400</v>
      </c>
      <c r="F38" s="122"/>
      <c r="G38" s="122"/>
      <c r="H38" s="122">
        <f>H39+H40+H41</f>
        <v>2180</v>
      </c>
      <c r="I38" s="118"/>
      <c r="J38" s="120"/>
      <c r="K38" s="120"/>
      <c r="L38" s="120"/>
      <c r="M38" s="121"/>
    </row>
    <row r="39" spans="1:16" ht="27.75">
      <c r="A39" s="8">
        <v>20</v>
      </c>
      <c r="B39" s="35">
        <v>426111</v>
      </c>
      <c r="C39" s="40" t="s">
        <v>175</v>
      </c>
      <c r="D39" s="95"/>
      <c r="E39" s="98">
        <v>2400</v>
      </c>
      <c r="F39" s="123"/>
      <c r="G39" s="123"/>
      <c r="H39" s="98">
        <v>1830</v>
      </c>
      <c r="I39" s="114">
        <v>6</v>
      </c>
      <c r="J39" s="115" t="s">
        <v>245</v>
      </c>
      <c r="K39" s="115" t="s">
        <v>245</v>
      </c>
      <c r="L39" s="115" t="s">
        <v>270</v>
      </c>
      <c r="M39" s="117" t="s">
        <v>157</v>
      </c>
      <c r="P39"/>
    </row>
    <row r="40" spans="1:16" ht="27.75" hidden="1">
      <c r="A40" s="8">
        <v>22</v>
      </c>
      <c r="B40" s="3">
        <v>426121</v>
      </c>
      <c r="C40" s="40" t="s">
        <v>182</v>
      </c>
      <c r="D40" s="120"/>
      <c r="E40" s="41">
        <v>0</v>
      </c>
      <c r="F40" s="41"/>
      <c r="G40" s="41"/>
      <c r="H40" s="41">
        <v>150</v>
      </c>
      <c r="I40" s="114">
        <v>6</v>
      </c>
      <c r="J40" s="115" t="s">
        <v>241</v>
      </c>
      <c r="K40" s="116" t="s">
        <v>241</v>
      </c>
      <c r="L40" s="116" t="s">
        <v>265</v>
      </c>
      <c r="M40" s="117" t="s">
        <v>157</v>
      </c>
      <c r="P40"/>
    </row>
    <row r="41" spans="1:16" ht="27.75" hidden="1">
      <c r="A41" s="8">
        <v>23</v>
      </c>
      <c r="B41" s="3">
        <v>426124</v>
      </c>
      <c r="C41" s="40" t="s">
        <v>90</v>
      </c>
      <c r="D41" s="120"/>
      <c r="E41" s="41">
        <v>0</v>
      </c>
      <c r="F41" s="41"/>
      <c r="G41" s="41"/>
      <c r="H41" s="41">
        <v>200</v>
      </c>
      <c r="I41" s="114">
        <v>6</v>
      </c>
      <c r="J41" s="115" t="s">
        <v>241</v>
      </c>
      <c r="K41" s="116" t="s">
        <v>241</v>
      </c>
      <c r="L41" s="116" t="s">
        <v>265</v>
      </c>
      <c r="M41" s="117" t="s">
        <v>157</v>
      </c>
      <c r="P41"/>
    </row>
    <row r="42" spans="1:13" s="2" customFormat="1" ht="26.25" customHeight="1">
      <c r="A42" s="8"/>
      <c r="B42" s="8"/>
      <c r="C42" s="39" t="s">
        <v>97</v>
      </c>
      <c r="D42" s="95"/>
      <c r="E42" s="119">
        <f>E43</f>
        <v>3000</v>
      </c>
      <c r="F42" s="119"/>
      <c r="G42" s="119"/>
      <c r="H42" s="119">
        <f>H43+H44+H45</f>
        <v>3300</v>
      </c>
      <c r="I42" s="118"/>
      <c r="J42" s="120"/>
      <c r="K42" s="120"/>
      <c r="L42" s="120"/>
      <c r="M42" s="117"/>
    </row>
    <row r="43" spans="1:16" ht="27.75">
      <c r="A43" s="8">
        <v>21</v>
      </c>
      <c r="B43" s="3">
        <v>426411</v>
      </c>
      <c r="C43" s="40" t="s">
        <v>35</v>
      </c>
      <c r="D43" s="39"/>
      <c r="E43" s="98">
        <v>3000</v>
      </c>
      <c r="F43" s="98"/>
      <c r="G43" s="98"/>
      <c r="H43" s="98">
        <v>2500</v>
      </c>
      <c r="I43" s="114">
        <v>6</v>
      </c>
      <c r="J43" s="115" t="s">
        <v>240</v>
      </c>
      <c r="K43" s="116" t="s">
        <v>240</v>
      </c>
      <c r="L43" s="116" t="s">
        <v>272</v>
      </c>
      <c r="M43" s="117" t="s">
        <v>157</v>
      </c>
      <c r="P43"/>
    </row>
    <row r="44" spans="1:16" ht="36" customHeight="1" hidden="1">
      <c r="A44" s="8">
        <v>22</v>
      </c>
      <c r="B44" s="3">
        <v>426413</v>
      </c>
      <c r="C44" s="40" t="s">
        <v>7</v>
      </c>
      <c r="D44" s="39"/>
      <c r="E44" s="98">
        <v>300</v>
      </c>
      <c r="F44" s="98"/>
      <c r="G44" s="98"/>
      <c r="H44" s="98">
        <v>400</v>
      </c>
      <c r="I44" s="114"/>
      <c r="J44" s="115" t="s">
        <v>246</v>
      </c>
      <c r="K44" s="116" t="s">
        <v>259</v>
      </c>
      <c r="L44" s="116" t="s">
        <v>272</v>
      </c>
      <c r="M44" s="117" t="s">
        <v>157</v>
      </c>
      <c r="P44"/>
    </row>
    <row r="45" spans="1:16" ht="42" hidden="1">
      <c r="A45" s="8">
        <v>23</v>
      </c>
      <c r="B45" s="3">
        <v>426491</v>
      </c>
      <c r="C45" s="40" t="s">
        <v>98</v>
      </c>
      <c r="D45" s="39"/>
      <c r="E45" s="98">
        <v>300</v>
      </c>
      <c r="F45" s="98"/>
      <c r="G45" s="98"/>
      <c r="H45" s="98">
        <v>400</v>
      </c>
      <c r="I45" s="114"/>
      <c r="J45" s="115" t="s">
        <v>246</v>
      </c>
      <c r="K45" s="116" t="s">
        <v>246</v>
      </c>
      <c r="L45" s="116" t="s">
        <v>272</v>
      </c>
      <c r="M45" s="117" t="s">
        <v>157</v>
      </c>
      <c r="P45"/>
    </row>
    <row r="46" spans="1:13" s="2" customFormat="1" ht="34.5" customHeight="1">
      <c r="A46" s="8"/>
      <c r="B46" s="8"/>
      <c r="C46" s="39" t="s">
        <v>101</v>
      </c>
      <c r="D46" s="95"/>
      <c r="E46" s="119">
        <f>E47+E48+E49+E50+E51+E52+E53+E54+E55+E56+E57+E58+E59+E60</f>
        <v>2175779</v>
      </c>
      <c r="F46" s="119"/>
      <c r="G46" s="119">
        <f>G47+G48+G49+G50+G51+G53+G54+G55+G56+G57+G58+G59+G60+G52</f>
        <v>0</v>
      </c>
      <c r="H46" s="119">
        <f>E46+G46</f>
        <v>2175779</v>
      </c>
      <c r="I46" s="118"/>
      <c r="J46" s="120"/>
      <c r="K46" s="120"/>
      <c r="L46" s="120"/>
      <c r="M46" s="121"/>
    </row>
    <row r="47" spans="1:16" ht="27.75">
      <c r="A47" s="8">
        <v>22</v>
      </c>
      <c r="B47" s="3">
        <v>426711</v>
      </c>
      <c r="C47" s="40" t="s">
        <v>176</v>
      </c>
      <c r="D47" s="95"/>
      <c r="E47" s="98">
        <v>2000</v>
      </c>
      <c r="F47" s="98"/>
      <c r="G47" s="98"/>
      <c r="H47" s="98">
        <v>2000</v>
      </c>
      <c r="I47" s="114">
        <v>6</v>
      </c>
      <c r="J47" s="115" t="s">
        <v>260</v>
      </c>
      <c r="K47" s="115" t="s">
        <v>261</v>
      </c>
      <c r="L47" s="115" t="s">
        <v>273</v>
      </c>
      <c r="M47" s="117" t="s">
        <v>214</v>
      </c>
      <c r="P47"/>
    </row>
    <row r="48" spans="1:16" ht="27.75">
      <c r="A48" s="8">
        <v>23</v>
      </c>
      <c r="B48" s="35">
        <v>4267111</v>
      </c>
      <c r="C48" s="40" t="s">
        <v>102</v>
      </c>
      <c r="D48" s="95"/>
      <c r="E48" s="98">
        <v>1500</v>
      </c>
      <c r="F48" s="98"/>
      <c r="G48" s="98"/>
      <c r="H48" s="98">
        <v>1500</v>
      </c>
      <c r="I48" s="114">
        <v>6</v>
      </c>
      <c r="J48" s="115" t="s">
        <v>247</v>
      </c>
      <c r="K48" s="116" t="s">
        <v>247</v>
      </c>
      <c r="L48" s="116" t="s">
        <v>274</v>
      </c>
      <c r="M48" s="117" t="s">
        <v>214</v>
      </c>
      <c r="P48"/>
    </row>
    <row r="49" spans="1:16" ht="30" customHeight="1">
      <c r="A49" s="8">
        <v>24</v>
      </c>
      <c r="B49" s="35">
        <v>4267112</v>
      </c>
      <c r="C49" s="40" t="s">
        <v>8</v>
      </c>
      <c r="D49" s="95"/>
      <c r="E49" s="98">
        <v>1000</v>
      </c>
      <c r="F49" s="98"/>
      <c r="G49" s="98"/>
      <c r="H49" s="98">
        <v>500</v>
      </c>
      <c r="I49" s="114">
        <v>6</v>
      </c>
      <c r="J49" s="115" t="s">
        <v>248</v>
      </c>
      <c r="K49" s="116" t="s">
        <v>248</v>
      </c>
      <c r="L49" s="116" t="s">
        <v>275</v>
      </c>
      <c r="M49" s="117" t="s">
        <v>214</v>
      </c>
      <c r="P49"/>
    </row>
    <row r="50" spans="1:16" ht="27.75">
      <c r="A50" s="8">
        <v>25</v>
      </c>
      <c r="B50" s="3">
        <v>426721</v>
      </c>
      <c r="C50" s="40" t="s">
        <v>103</v>
      </c>
      <c r="D50" s="95"/>
      <c r="E50" s="98">
        <v>24000</v>
      </c>
      <c r="F50" s="98"/>
      <c r="G50" s="98"/>
      <c r="H50" s="98">
        <f>E50+G50</f>
        <v>24000</v>
      </c>
      <c r="I50" s="114">
        <v>1</v>
      </c>
      <c r="J50" s="115" t="s">
        <v>262</v>
      </c>
      <c r="K50" s="115" t="s">
        <v>263</v>
      </c>
      <c r="L50" s="115" t="s">
        <v>276</v>
      </c>
      <c r="M50" s="117" t="s">
        <v>214</v>
      </c>
      <c r="P50"/>
    </row>
    <row r="51" spans="1:16" ht="27.75">
      <c r="A51" s="8">
        <v>26</v>
      </c>
      <c r="B51" s="3">
        <v>426751</v>
      </c>
      <c r="C51" s="40" t="s">
        <v>177</v>
      </c>
      <c r="D51" s="95"/>
      <c r="E51" s="98">
        <v>12000</v>
      </c>
      <c r="F51" s="98"/>
      <c r="G51" s="98"/>
      <c r="H51" s="98">
        <v>12000</v>
      </c>
      <c r="I51" s="114">
        <v>1</v>
      </c>
      <c r="J51" s="115" t="s">
        <v>244</v>
      </c>
      <c r="K51" s="115" t="s">
        <v>249</v>
      </c>
      <c r="L51" s="115" t="s">
        <v>277</v>
      </c>
      <c r="M51" s="117" t="s">
        <v>213</v>
      </c>
      <c r="P51"/>
    </row>
    <row r="52" spans="1:16" ht="30.75">
      <c r="A52" s="8">
        <v>27</v>
      </c>
      <c r="B52" s="3">
        <v>426741</v>
      </c>
      <c r="C52" s="40" t="s">
        <v>187</v>
      </c>
      <c r="D52" s="95"/>
      <c r="E52" s="97">
        <v>2115679</v>
      </c>
      <c r="F52" s="98"/>
      <c r="G52" s="98"/>
      <c r="H52" s="98">
        <f>E52+G52</f>
        <v>2115679</v>
      </c>
      <c r="I52" s="114" t="s">
        <v>216</v>
      </c>
      <c r="J52" s="115" t="s">
        <v>240</v>
      </c>
      <c r="K52" s="116" t="s">
        <v>241</v>
      </c>
      <c r="L52" s="116" t="s">
        <v>265</v>
      </c>
      <c r="M52" s="117" t="s">
        <v>214</v>
      </c>
      <c r="P52"/>
    </row>
    <row r="53" spans="1:16" ht="69.75">
      <c r="A53" s="8">
        <v>28</v>
      </c>
      <c r="B53" s="3">
        <v>426791</v>
      </c>
      <c r="C53" s="40" t="s">
        <v>104</v>
      </c>
      <c r="D53" s="95"/>
      <c r="E53" s="98">
        <v>4000</v>
      </c>
      <c r="F53" s="98"/>
      <c r="G53" s="98"/>
      <c r="H53" s="98">
        <v>1800</v>
      </c>
      <c r="I53" s="114">
        <v>6</v>
      </c>
      <c r="J53" s="115" t="s">
        <v>250</v>
      </c>
      <c r="K53" s="116" t="s">
        <v>250</v>
      </c>
      <c r="L53" s="116" t="s">
        <v>278</v>
      </c>
      <c r="M53" s="117" t="s">
        <v>157</v>
      </c>
      <c r="P53"/>
    </row>
    <row r="54" spans="1:16" ht="27.75">
      <c r="A54" s="8">
        <v>29</v>
      </c>
      <c r="B54" s="35">
        <v>4267911</v>
      </c>
      <c r="C54" s="40" t="s">
        <v>27</v>
      </c>
      <c r="D54" s="95"/>
      <c r="E54" s="98">
        <v>2300</v>
      </c>
      <c r="F54" s="98"/>
      <c r="G54" s="98"/>
      <c r="H54" s="98">
        <v>2300</v>
      </c>
      <c r="I54" s="114">
        <v>6</v>
      </c>
      <c r="J54" s="115" t="s">
        <v>250</v>
      </c>
      <c r="K54" s="116" t="s">
        <v>250</v>
      </c>
      <c r="L54" s="116" t="s">
        <v>278</v>
      </c>
      <c r="M54" s="117" t="s">
        <v>157</v>
      </c>
      <c r="P54"/>
    </row>
    <row r="55" spans="1:16" ht="28.5" customHeight="1">
      <c r="A55" s="8">
        <v>30</v>
      </c>
      <c r="B55" s="35">
        <v>4267912</v>
      </c>
      <c r="C55" s="40" t="s">
        <v>28</v>
      </c>
      <c r="D55" s="95"/>
      <c r="E55" s="98">
        <v>0</v>
      </c>
      <c r="F55" s="98"/>
      <c r="G55" s="98"/>
      <c r="H55" s="98">
        <v>800</v>
      </c>
      <c r="I55" s="114">
        <v>6</v>
      </c>
      <c r="J55" s="115" t="s">
        <v>241</v>
      </c>
      <c r="K55" s="116" t="s">
        <v>241</v>
      </c>
      <c r="L55" s="116" t="s">
        <v>279</v>
      </c>
      <c r="M55" s="117" t="s">
        <v>214</v>
      </c>
      <c r="P55"/>
    </row>
    <row r="56" spans="1:16" ht="46.5" customHeight="1">
      <c r="A56" s="8">
        <v>31</v>
      </c>
      <c r="B56" s="35">
        <v>4267913</v>
      </c>
      <c r="C56" s="40" t="s">
        <v>105</v>
      </c>
      <c r="D56" s="95"/>
      <c r="E56" s="98">
        <v>500</v>
      </c>
      <c r="F56" s="98"/>
      <c r="G56" s="98"/>
      <c r="H56" s="98">
        <v>400</v>
      </c>
      <c r="I56" s="114">
        <v>6</v>
      </c>
      <c r="J56" s="115" t="s">
        <v>250</v>
      </c>
      <c r="K56" s="116" t="s">
        <v>250</v>
      </c>
      <c r="L56" s="116" t="s">
        <v>278</v>
      </c>
      <c r="M56" s="117" t="s">
        <v>157</v>
      </c>
      <c r="P56"/>
    </row>
    <row r="57" spans="1:16" ht="27.75">
      <c r="A57" s="8">
        <v>32</v>
      </c>
      <c r="B57" s="35">
        <v>4267914</v>
      </c>
      <c r="C57" s="40" t="s">
        <v>9</v>
      </c>
      <c r="D57" s="95"/>
      <c r="E57" s="98">
        <v>800</v>
      </c>
      <c r="F57" s="98"/>
      <c r="G57" s="98"/>
      <c r="H57" s="98">
        <v>1000</v>
      </c>
      <c r="I57" s="114">
        <v>6</v>
      </c>
      <c r="J57" s="115" t="s">
        <v>243</v>
      </c>
      <c r="K57" s="116" t="s">
        <v>243</v>
      </c>
      <c r="L57" s="116" t="s">
        <v>268</v>
      </c>
      <c r="M57" s="117" t="s">
        <v>157</v>
      </c>
      <c r="P57"/>
    </row>
    <row r="58" spans="1:16" ht="27.75">
      <c r="A58" s="8">
        <v>33</v>
      </c>
      <c r="B58" s="35">
        <v>4267915</v>
      </c>
      <c r="C58" s="40" t="s">
        <v>106</v>
      </c>
      <c r="D58" s="95"/>
      <c r="E58" s="41">
        <v>500</v>
      </c>
      <c r="F58" s="41"/>
      <c r="G58" s="41"/>
      <c r="H58" s="41">
        <v>500</v>
      </c>
      <c r="I58" s="114">
        <v>6</v>
      </c>
      <c r="J58" s="115" t="s">
        <v>250</v>
      </c>
      <c r="K58" s="116" t="s">
        <v>250</v>
      </c>
      <c r="L58" s="116" t="s">
        <v>278</v>
      </c>
      <c r="M58" s="117" t="s">
        <v>157</v>
      </c>
      <c r="P58"/>
    </row>
    <row r="59" spans="1:16" ht="27.75">
      <c r="A59" s="8">
        <v>34</v>
      </c>
      <c r="B59" s="35">
        <v>4267916</v>
      </c>
      <c r="C59" s="40" t="s">
        <v>29</v>
      </c>
      <c r="D59" s="95"/>
      <c r="E59" s="98">
        <v>5000</v>
      </c>
      <c r="F59" s="98"/>
      <c r="G59" s="98"/>
      <c r="H59" s="98">
        <v>4000</v>
      </c>
      <c r="I59" s="114">
        <v>1</v>
      </c>
      <c r="J59" s="115" t="s">
        <v>246</v>
      </c>
      <c r="K59" s="116" t="s">
        <v>241</v>
      </c>
      <c r="L59" s="116" t="s">
        <v>265</v>
      </c>
      <c r="M59" s="117" t="s">
        <v>157</v>
      </c>
      <c r="P59"/>
    </row>
    <row r="60" spans="1:16" ht="27.75">
      <c r="A60" s="8">
        <v>35</v>
      </c>
      <c r="B60" s="35">
        <v>4267917</v>
      </c>
      <c r="C60" s="40" t="s">
        <v>30</v>
      </c>
      <c r="D60" s="95"/>
      <c r="E60" s="98">
        <v>6500</v>
      </c>
      <c r="F60" s="98"/>
      <c r="G60" s="98"/>
      <c r="H60" s="98">
        <v>5000</v>
      </c>
      <c r="I60" s="114">
        <v>1</v>
      </c>
      <c r="J60" s="115" t="s">
        <v>241</v>
      </c>
      <c r="K60" s="116" t="s">
        <v>248</v>
      </c>
      <c r="L60" s="116" t="s">
        <v>275</v>
      </c>
      <c r="M60" s="117" t="s">
        <v>157</v>
      </c>
      <c r="P60"/>
    </row>
    <row r="61" spans="1:13" s="2" customFormat="1" ht="28.5" customHeight="1">
      <c r="A61" s="8"/>
      <c r="B61" s="37"/>
      <c r="C61" s="39" t="s">
        <v>108</v>
      </c>
      <c r="D61" s="95"/>
      <c r="E61" s="122">
        <f>E62</f>
        <v>800</v>
      </c>
      <c r="F61" s="122"/>
      <c r="G61" s="122">
        <v>0</v>
      </c>
      <c r="H61" s="122">
        <f>H62</f>
        <v>800</v>
      </c>
      <c r="I61" s="118"/>
      <c r="J61" s="120"/>
      <c r="K61" s="120"/>
      <c r="L61" s="120"/>
      <c r="M61" s="121"/>
    </row>
    <row r="62" spans="1:16" ht="27.75">
      <c r="A62" s="8">
        <v>36</v>
      </c>
      <c r="B62" s="3">
        <v>426811</v>
      </c>
      <c r="C62" s="40" t="s">
        <v>49</v>
      </c>
      <c r="D62" s="95"/>
      <c r="E62" s="123">
        <v>800</v>
      </c>
      <c r="F62" s="123"/>
      <c r="G62" s="123"/>
      <c r="H62" s="123">
        <v>800</v>
      </c>
      <c r="I62" s="114">
        <v>6</v>
      </c>
      <c r="J62" s="115" t="s">
        <v>247</v>
      </c>
      <c r="K62" s="115" t="s">
        <v>247</v>
      </c>
      <c r="L62" s="115" t="s">
        <v>274</v>
      </c>
      <c r="M62" s="117" t="s">
        <v>157</v>
      </c>
      <c r="P62"/>
    </row>
    <row r="63" spans="1:13" s="2" customFormat="1" ht="27" customHeight="1">
      <c r="A63" s="8"/>
      <c r="B63" s="8"/>
      <c r="C63" s="39" t="s">
        <v>111</v>
      </c>
      <c r="D63" s="95"/>
      <c r="E63" s="119">
        <f>E64+E65</f>
        <v>1800</v>
      </c>
      <c r="F63" s="119"/>
      <c r="G63" s="119">
        <f>G64+G65</f>
        <v>0</v>
      </c>
      <c r="H63" s="119">
        <f>H64+H65</f>
        <v>1800</v>
      </c>
      <c r="I63" s="118"/>
      <c r="J63" s="120"/>
      <c r="K63" s="120"/>
      <c r="L63" s="120"/>
      <c r="M63" s="121"/>
    </row>
    <row r="64" spans="1:16" ht="27.75">
      <c r="A64" s="8">
        <v>37</v>
      </c>
      <c r="B64" s="3">
        <v>426821</v>
      </c>
      <c r="C64" s="40" t="s">
        <v>146</v>
      </c>
      <c r="D64" s="95"/>
      <c r="E64" s="41">
        <v>1000</v>
      </c>
      <c r="F64" s="41"/>
      <c r="G64" s="41"/>
      <c r="H64" s="41">
        <v>1000</v>
      </c>
      <c r="I64" s="114">
        <v>6</v>
      </c>
      <c r="J64" s="115" t="s">
        <v>243</v>
      </c>
      <c r="K64" s="116" t="s">
        <v>243</v>
      </c>
      <c r="L64" s="116" t="s">
        <v>268</v>
      </c>
      <c r="M64" s="117" t="s">
        <v>157</v>
      </c>
      <c r="P64"/>
    </row>
    <row r="65" spans="1:16" ht="27.75">
      <c r="A65" s="8">
        <v>38</v>
      </c>
      <c r="B65" s="3">
        <v>426822</v>
      </c>
      <c r="C65" s="40" t="s">
        <v>31</v>
      </c>
      <c r="D65" s="95"/>
      <c r="E65" s="98">
        <v>800</v>
      </c>
      <c r="F65" s="98"/>
      <c r="G65" s="98"/>
      <c r="H65" s="98">
        <v>800</v>
      </c>
      <c r="I65" s="114">
        <v>6</v>
      </c>
      <c r="J65" s="115" t="s">
        <v>243</v>
      </c>
      <c r="K65" s="116" t="s">
        <v>243</v>
      </c>
      <c r="L65" s="116" t="s">
        <v>268</v>
      </c>
      <c r="M65" s="117" t="s">
        <v>157</v>
      </c>
      <c r="P65"/>
    </row>
    <row r="66" spans="1:13" s="2" customFormat="1" ht="23.25" customHeight="1">
      <c r="A66" s="8"/>
      <c r="B66" s="8"/>
      <c r="C66" s="39" t="s">
        <v>113</v>
      </c>
      <c r="D66" s="95"/>
      <c r="E66" s="119">
        <f>E69+E67+E68</f>
        <v>1000</v>
      </c>
      <c r="F66" s="119"/>
      <c r="G66" s="119">
        <f>G69+G67+G68</f>
        <v>0</v>
      </c>
      <c r="H66" s="119">
        <f>E66+G66</f>
        <v>1000</v>
      </c>
      <c r="I66" s="118"/>
      <c r="J66" s="120"/>
      <c r="K66" s="120"/>
      <c r="L66" s="120"/>
      <c r="M66" s="121"/>
    </row>
    <row r="67" spans="1:13" s="2" customFormat="1" ht="53.25" customHeight="1" hidden="1">
      <c r="A67" s="8">
        <v>46</v>
      </c>
      <c r="B67" s="3">
        <v>426911</v>
      </c>
      <c r="C67" s="40" t="s">
        <v>32</v>
      </c>
      <c r="D67" s="95"/>
      <c r="E67" s="98">
        <v>0</v>
      </c>
      <c r="F67" s="98"/>
      <c r="G67" s="98"/>
      <c r="H67" s="98">
        <v>365</v>
      </c>
      <c r="I67" s="114">
        <v>6</v>
      </c>
      <c r="J67" s="115" t="s">
        <v>240</v>
      </c>
      <c r="K67" s="116" t="s">
        <v>243</v>
      </c>
      <c r="L67" s="116" t="s">
        <v>268</v>
      </c>
      <c r="M67" s="117" t="s">
        <v>157</v>
      </c>
    </row>
    <row r="68" spans="1:13" s="2" customFormat="1" ht="43.5" customHeight="1" hidden="1">
      <c r="A68" s="8">
        <v>47</v>
      </c>
      <c r="B68" s="3">
        <v>426912</v>
      </c>
      <c r="C68" s="40" t="s">
        <v>150</v>
      </c>
      <c r="D68" s="95"/>
      <c r="E68" s="98">
        <v>0</v>
      </c>
      <c r="F68" s="98"/>
      <c r="G68" s="98"/>
      <c r="H68" s="98">
        <v>370</v>
      </c>
      <c r="I68" s="114">
        <v>6</v>
      </c>
      <c r="J68" s="115" t="s">
        <v>240</v>
      </c>
      <c r="K68" s="116" t="s">
        <v>243</v>
      </c>
      <c r="L68" s="116" t="s">
        <v>268</v>
      </c>
      <c r="M68" s="117" t="s">
        <v>157</v>
      </c>
    </row>
    <row r="69" spans="1:16" ht="27.75">
      <c r="A69" s="8">
        <v>39</v>
      </c>
      <c r="B69" s="3">
        <v>426919</v>
      </c>
      <c r="C69" s="21" t="s">
        <v>33</v>
      </c>
      <c r="D69" s="6"/>
      <c r="E69" s="32">
        <v>1000</v>
      </c>
      <c r="F69" s="32"/>
      <c r="G69" s="32"/>
      <c r="H69" s="32">
        <v>1000</v>
      </c>
      <c r="I69" s="17">
        <v>6</v>
      </c>
      <c r="J69" s="94" t="s">
        <v>245</v>
      </c>
      <c r="K69" s="3" t="s">
        <v>245</v>
      </c>
      <c r="L69" s="3" t="s">
        <v>270</v>
      </c>
      <c r="M69" s="88" t="s">
        <v>157</v>
      </c>
      <c r="P69"/>
    </row>
    <row r="70" spans="1:14" s="2" customFormat="1" ht="39.75" customHeight="1">
      <c r="A70" s="8"/>
      <c r="B70" s="37"/>
      <c r="C70" s="27" t="s">
        <v>184</v>
      </c>
      <c r="D70" s="6"/>
      <c r="E70" s="18">
        <f>E73+E76+E78+E81+E71</f>
        <v>4917</v>
      </c>
      <c r="F70" s="18"/>
      <c r="G70" s="18">
        <v>0</v>
      </c>
      <c r="H70" s="18">
        <f>E70+G70</f>
        <v>4917</v>
      </c>
      <c r="I70" s="7"/>
      <c r="J70" s="8"/>
      <c r="K70" s="8"/>
      <c r="L70" s="8"/>
      <c r="M70" s="89"/>
      <c r="N70" s="51"/>
    </row>
    <row r="71" spans="1:14" s="2" customFormat="1" ht="24.75" customHeight="1">
      <c r="A71" s="8"/>
      <c r="B71" s="37"/>
      <c r="C71" s="24" t="s">
        <v>238</v>
      </c>
      <c r="D71" s="6"/>
      <c r="E71" s="18">
        <f>E72</f>
        <v>0</v>
      </c>
      <c r="F71" s="18"/>
      <c r="G71" s="18">
        <v>0</v>
      </c>
      <c r="H71" s="18">
        <v>0</v>
      </c>
      <c r="I71" s="7"/>
      <c r="J71" s="8"/>
      <c r="K71" s="8"/>
      <c r="L71" s="8"/>
      <c r="M71" s="89"/>
      <c r="N71" s="51"/>
    </row>
    <row r="72" spans="1:16" ht="35.25" customHeight="1">
      <c r="A72" s="8">
        <v>40</v>
      </c>
      <c r="B72" s="3">
        <v>512111</v>
      </c>
      <c r="C72" s="21" t="s">
        <v>237</v>
      </c>
      <c r="D72" s="20"/>
      <c r="E72" s="20">
        <v>0</v>
      </c>
      <c r="F72" s="20"/>
      <c r="G72" s="20"/>
      <c r="H72" s="98">
        <f>E72+G72</f>
        <v>0</v>
      </c>
      <c r="I72" s="17">
        <v>6</v>
      </c>
      <c r="J72" s="94" t="s">
        <v>240</v>
      </c>
      <c r="K72" s="3" t="s">
        <v>240</v>
      </c>
      <c r="L72" s="3" t="s">
        <v>264</v>
      </c>
      <c r="M72" s="88" t="s">
        <v>213</v>
      </c>
      <c r="P72"/>
    </row>
    <row r="73" spans="1:14" s="2" customFormat="1" ht="24.75" customHeight="1">
      <c r="A73" s="8"/>
      <c r="B73" s="37"/>
      <c r="C73" s="24" t="s">
        <v>116</v>
      </c>
      <c r="D73" s="6"/>
      <c r="E73" s="18">
        <f>E75+E74</f>
        <v>3950</v>
      </c>
      <c r="F73" s="18"/>
      <c r="G73" s="18">
        <f>G75+G74</f>
        <v>0</v>
      </c>
      <c r="H73" s="18">
        <f>H75+H74</f>
        <v>3950</v>
      </c>
      <c r="I73" s="7"/>
      <c r="J73" s="8"/>
      <c r="K73" s="8"/>
      <c r="L73" s="8"/>
      <c r="M73" s="89"/>
      <c r="N73" s="51"/>
    </row>
    <row r="74" spans="1:16" ht="35.25" customHeight="1">
      <c r="A74" s="8">
        <v>41</v>
      </c>
      <c r="B74" s="3">
        <v>512221</v>
      </c>
      <c r="C74" s="21" t="s">
        <v>11</v>
      </c>
      <c r="D74" s="20"/>
      <c r="E74" s="20">
        <v>3300</v>
      </c>
      <c r="F74" s="20"/>
      <c r="G74" s="41"/>
      <c r="H74" s="98">
        <f>E74+G74</f>
        <v>3300</v>
      </c>
      <c r="I74" s="17">
        <v>6</v>
      </c>
      <c r="J74" s="94" t="s">
        <v>240</v>
      </c>
      <c r="K74" s="3" t="s">
        <v>240</v>
      </c>
      <c r="L74" s="3" t="s">
        <v>264</v>
      </c>
      <c r="M74" s="88" t="s">
        <v>213</v>
      </c>
      <c r="P74"/>
    </row>
    <row r="75" spans="1:16" ht="35.25" customHeight="1">
      <c r="A75" s="8">
        <v>42</v>
      </c>
      <c r="B75" s="3">
        <v>512222</v>
      </c>
      <c r="C75" s="21" t="s">
        <v>12</v>
      </c>
      <c r="D75" s="20"/>
      <c r="E75" s="20">
        <v>650</v>
      </c>
      <c r="F75" s="20"/>
      <c r="G75" s="41"/>
      <c r="H75" s="98">
        <f>E75+G75</f>
        <v>650</v>
      </c>
      <c r="I75" s="17">
        <v>6</v>
      </c>
      <c r="J75" s="94" t="s">
        <v>240</v>
      </c>
      <c r="K75" s="3" t="s">
        <v>240</v>
      </c>
      <c r="L75" s="3" t="s">
        <v>264</v>
      </c>
      <c r="M75" s="88" t="s">
        <v>213</v>
      </c>
      <c r="P75"/>
    </row>
    <row r="76" spans="1:13" s="2" customFormat="1" ht="34.5" customHeight="1" hidden="1">
      <c r="A76" s="8"/>
      <c r="B76" s="7"/>
      <c r="C76" s="24" t="s">
        <v>118</v>
      </c>
      <c r="D76" s="6"/>
      <c r="E76" s="26">
        <f>E77</f>
        <v>0</v>
      </c>
      <c r="F76" s="26"/>
      <c r="G76" s="26">
        <f>G77</f>
        <v>0</v>
      </c>
      <c r="H76" s="26">
        <f>H77</f>
        <v>400</v>
      </c>
      <c r="I76" s="7"/>
      <c r="J76" s="8"/>
      <c r="K76" s="8"/>
      <c r="L76" s="8"/>
      <c r="M76" s="89"/>
    </row>
    <row r="77" spans="1:16" ht="27.75" hidden="1">
      <c r="A77" s="8">
        <v>51</v>
      </c>
      <c r="B77" s="3">
        <v>512231</v>
      </c>
      <c r="C77" s="21" t="s">
        <v>119</v>
      </c>
      <c r="D77" s="20"/>
      <c r="E77" s="33"/>
      <c r="F77" s="33"/>
      <c r="G77" s="33"/>
      <c r="H77" s="33">
        <v>400</v>
      </c>
      <c r="I77" s="17">
        <v>6</v>
      </c>
      <c r="J77" s="94" t="s">
        <v>240</v>
      </c>
      <c r="K77" s="3" t="s">
        <v>240</v>
      </c>
      <c r="L77" s="3" t="s">
        <v>264</v>
      </c>
      <c r="M77" s="88" t="s">
        <v>213</v>
      </c>
      <c r="P77"/>
    </row>
    <row r="78" spans="1:13" s="2" customFormat="1" ht="26.25" customHeight="1" hidden="1">
      <c r="A78" s="8"/>
      <c r="B78" s="8"/>
      <c r="C78" s="24" t="s">
        <v>120</v>
      </c>
      <c r="D78" s="6"/>
      <c r="E78" s="19">
        <f>E79+E80</f>
        <v>0</v>
      </c>
      <c r="F78" s="19"/>
      <c r="G78" s="19">
        <f>G79+G80</f>
        <v>0</v>
      </c>
      <c r="H78" s="19">
        <f>H79+H80</f>
        <v>0</v>
      </c>
      <c r="I78" s="7"/>
      <c r="J78" s="8"/>
      <c r="K78" s="8"/>
      <c r="L78" s="8"/>
      <c r="M78" s="89"/>
    </row>
    <row r="79" spans="1:16" ht="24" customHeight="1" hidden="1">
      <c r="A79" s="8">
        <v>52</v>
      </c>
      <c r="B79" s="35">
        <v>512251</v>
      </c>
      <c r="C79" s="22" t="s">
        <v>121</v>
      </c>
      <c r="D79" s="20"/>
      <c r="E79" s="34">
        <v>0</v>
      </c>
      <c r="F79" s="34"/>
      <c r="G79" s="34"/>
      <c r="H79" s="34">
        <f>E79+G79</f>
        <v>0</v>
      </c>
      <c r="I79" s="17">
        <v>6</v>
      </c>
      <c r="J79" s="94" t="s">
        <v>240</v>
      </c>
      <c r="K79" s="3" t="s">
        <v>240</v>
      </c>
      <c r="L79" s="3" t="s">
        <v>264</v>
      </c>
      <c r="M79" s="88" t="s">
        <v>213</v>
      </c>
      <c r="P79"/>
    </row>
    <row r="80" spans="1:16" ht="28.5" customHeight="1" hidden="1">
      <c r="A80" s="8">
        <v>53</v>
      </c>
      <c r="B80" s="3">
        <v>5122511</v>
      </c>
      <c r="C80" s="21" t="s">
        <v>39</v>
      </c>
      <c r="D80" s="20"/>
      <c r="E80" s="34">
        <v>0</v>
      </c>
      <c r="F80" s="34"/>
      <c r="G80" s="34"/>
      <c r="H80" s="34">
        <f>E80+G80</f>
        <v>0</v>
      </c>
      <c r="I80" s="17">
        <v>6</v>
      </c>
      <c r="J80" s="94" t="s">
        <v>240</v>
      </c>
      <c r="K80" s="3" t="s">
        <v>240</v>
      </c>
      <c r="L80" s="3" t="s">
        <v>264</v>
      </c>
      <c r="M80" s="88" t="s">
        <v>213</v>
      </c>
      <c r="P80"/>
    </row>
    <row r="81" spans="1:13" s="2" customFormat="1" ht="36" customHeight="1">
      <c r="A81" s="8"/>
      <c r="B81" s="108"/>
      <c r="C81" s="39" t="s">
        <v>123</v>
      </c>
      <c r="D81" s="95"/>
      <c r="E81" s="119">
        <f>E82+E83</f>
        <v>967</v>
      </c>
      <c r="F81" s="119"/>
      <c r="G81" s="119">
        <v>0</v>
      </c>
      <c r="H81" s="119">
        <f>H82+H83</f>
        <v>967</v>
      </c>
      <c r="I81" s="118"/>
      <c r="J81" s="120"/>
      <c r="K81" s="120"/>
      <c r="L81" s="8"/>
      <c r="M81" s="89"/>
    </row>
    <row r="82" spans="1:16" ht="27.75">
      <c r="A82" s="8">
        <v>43</v>
      </c>
      <c r="B82" s="109">
        <v>512511</v>
      </c>
      <c r="C82" s="40" t="s">
        <v>14</v>
      </c>
      <c r="D82" s="41"/>
      <c r="E82" s="41">
        <v>167</v>
      </c>
      <c r="F82" s="41"/>
      <c r="G82" s="41"/>
      <c r="H82" s="41">
        <v>167</v>
      </c>
      <c r="I82" s="114">
        <v>6</v>
      </c>
      <c r="J82" s="115" t="s">
        <v>240</v>
      </c>
      <c r="K82" s="116" t="s">
        <v>240</v>
      </c>
      <c r="L82" s="3" t="s">
        <v>264</v>
      </c>
      <c r="M82" s="88" t="s">
        <v>157</v>
      </c>
      <c r="P82"/>
    </row>
    <row r="83" spans="1:16" ht="27.75">
      <c r="A83" s="8">
        <v>44</v>
      </c>
      <c r="B83" s="109">
        <v>512521</v>
      </c>
      <c r="C83" s="40" t="s">
        <v>124</v>
      </c>
      <c r="D83" s="41"/>
      <c r="E83" s="98">
        <v>800</v>
      </c>
      <c r="F83" s="98"/>
      <c r="G83" s="98"/>
      <c r="H83" s="98">
        <f>E83+G83</f>
        <v>800</v>
      </c>
      <c r="I83" s="114">
        <v>6</v>
      </c>
      <c r="J83" s="115" t="s">
        <v>240</v>
      </c>
      <c r="K83" s="116" t="s">
        <v>240</v>
      </c>
      <c r="L83" s="3" t="s">
        <v>264</v>
      </c>
      <c r="M83" s="88" t="s">
        <v>157</v>
      </c>
      <c r="P83"/>
    </row>
    <row r="84" spans="3:16" ht="6.75" customHeight="1">
      <c r="C84" s="124"/>
      <c r="D84" s="124"/>
      <c r="E84" s="125"/>
      <c r="F84" s="125"/>
      <c r="G84" s="125"/>
      <c r="H84" s="125"/>
      <c r="I84" s="126"/>
      <c r="J84" s="125"/>
      <c r="K84" s="126"/>
      <c r="M84" s="82"/>
      <c r="N84" s="82"/>
      <c r="O84" s="82"/>
      <c r="P84" s="90"/>
    </row>
    <row r="85" spans="1:16" ht="13.5">
      <c r="A85" s="62" t="s">
        <v>158</v>
      </c>
      <c r="C85" s="124"/>
      <c r="D85" s="124"/>
      <c r="E85" s="125"/>
      <c r="F85" s="125"/>
      <c r="G85" s="125"/>
      <c r="H85" s="125"/>
      <c r="I85" s="126"/>
      <c r="J85" s="125"/>
      <c r="K85" s="126"/>
      <c r="M85" s="82"/>
      <c r="N85" s="82"/>
      <c r="O85" s="82"/>
      <c r="P85" s="90"/>
    </row>
    <row r="86" spans="3:16" ht="13.5">
      <c r="C86" s="127" t="s">
        <v>228</v>
      </c>
      <c r="D86" s="124"/>
      <c r="E86" s="125"/>
      <c r="F86" s="125"/>
      <c r="G86" s="125"/>
      <c r="H86" s="125"/>
      <c r="I86" s="126"/>
      <c r="J86" s="125"/>
      <c r="K86" s="126"/>
      <c r="M86" s="82"/>
      <c r="N86" s="82"/>
      <c r="O86" s="82"/>
      <c r="P86" s="90"/>
    </row>
    <row r="87" spans="3:16" ht="13.5">
      <c r="C87" s="127" t="s">
        <v>229</v>
      </c>
      <c r="D87" s="124"/>
      <c r="E87" s="125"/>
      <c r="F87" s="125"/>
      <c r="G87" s="125"/>
      <c r="H87" s="125"/>
      <c r="I87" s="126"/>
      <c r="J87" s="125"/>
      <c r="K87" s="126"/>
      <c r="M87" s="82"/>
      <c r="N87" s="82"/>
      <c r="O87" s="82"/>
      <c r="P87" s="90"/>
    </row>
    <row r="88" spans="1:16" ht="13.5">
      <c r="A88" s="62" t="s">
        <v>159</v>
      </c>
      <c r="C88" s="124"/>
      <c r="D88" s="124"/>
      <c r="E88" s="125"/>
      <c r="F88" s="125"/>
      <c r="G88" s="125"/>
      <c r="H88" s="125"/>
      <c r="I88" s="126"/>
      <c r="J88" s="125"/>
      <c r="K88" s="126"/>
      <c r="M88" s="82"/>
      <c r="N88" s="82"/>
      <c r="O88" s="82"/>
      <c r="P88" s="90"/>
    </row>
    <row r="89" spans="3:16" ht="13.5">
      <c r="C89" s="127" t="s">
        <v>160</v>
      </c>
      <c r="D89" s="128" t="s">
        <v>161</v>
      </c>
      <c r="E89" s="125"/>
      <c r="F89" s="125"/>
      <c r="G89" s="125"/>
      <c r="H89" s="125"/>
      <c r="I89" s="126"/>
      <c r="J89" s="125"/>
      <c r="K89" s="126"/>
      <c r="M89" s="82"/>
      <c r="N89" s="82"/>
      <c r="O89" s="82"/>
      <c r="P89" s="90"/>
    </row>
    <row r="90" spans="3:16" ht="13.5">
      <c r="C90" s="127" t="s">
        <v>162</v>
      </c>
      <c r="D90" s="124"/>
      <c r="E90" s="125"/>
      <c r="F90" s="125"/>
      <c r="G90" s="125"/>
      <c r="H90" s="125"/>
      <c r="I90" s="126"/>
      <c r="J90" s="125"/>
      <c r="K90" s="126"/>
      <c r="M90" s="82"/>
      <c r="N90" s="82"/>
      <c r="O90" s="82"/>
      <c r="P90" s="90"/>
    </row>
    <row r="91" spans="3:16" ht="13.5">
      <c r="C91" s="127" t="s">
        <v>163</v>
      </c>
      <c r="D91" s="124"/>
      <c r="E91" s="125"/>
      <c r="F91" s="125"/>
      <c r="G91" s="125"/>
      <c r="H91" s="125"/>
      <c r="I91" s="126"/>
      <c r="J91" s="125"/>
      <c r="K91" s="126"/>
      <c r="M91" s="82"/>
      <c r="N91" s="82"/>
      <c r="O91" s="82"/>
      <c r="P91" s="90"/>
    </row>
    <row r="92" spans="3:16" ht="13.5">
      <c r="C92" s="127" t="s">
        <v>167</v>
      </c>
      <c r="D92" s="124"/>
      <c r="E92" s="125"/>
      <c r="F92" s="125"/>
      <c r="G92" s="125"/>
      <c r="H92" s="125"/>
      <c r="I92" s="126"/>
      <c r="J92" s="125"/>
      <c r="K92" s="126"/>
      <c r="M92" s="82"/>
      <c r="N92" s="82"/>
      <c r="O92" s="82"/>
      <c r="P92" s="90"/>
    </row>
    <row r="93" spans="3:16" ht="13.5">
      <c r="C93" s="127" t="s">
        <v>180</v>
      </c>
      <c r="D93" s="124"/>
      <c r="E93" s="125"/>
      <c r="F93" s="125"/>
      <c r="G93" s="125"/>
      <c r="H93" s="125"/>
      <c r="I93" s="126"/>
      <c r="J93" s="125"/>
      <c r="K93" s="126"/>
      <c r="M93" s="82"/>
      <c r="N93" s="82"/>
      <c r="O93" s="82"/>
      <c r="P93" s="90"/>
    </row>
    <row r="94" spans="3:16" ht="13.5">
      <c r="C94" s="129" t="s">
        <v>168</v>
      </c>
      <c r="D94" s="124"/>
      <c r="E94" s="125"/>
      <c r="F94" s="125"/>
      <c r="G94" s="125"/>
      <c r="H94" s="125"/>
      <c r="I94" s="126"/>
      <c r="J94" s="125"/>
      <c r="K94" s="126"/>
      <c r="M94" s="82"/>
      <c r="N94" s="82"/>
      <c r="O94" s="82"/>
      <c r="P94" s="90"/>
    </row>
    <row r="95" spans="3:16" ht="13.5">
      <c r="C95" s="129"/>
      <c r="D95" s="124"/>
      <c r="E95" s="125"/>
      <c r="F95" s="125"/>
      <c r="G95" s="125"/>
      <c r="H95" s="125"/>
      <c r="I95" s="126"/>
      <c r="J95" s="125"/>
      <c r="K95" s="126"/>
      <c r="M95" s="82"/>
      <c r="N95" s="82"/>
      <c r="O95" s="82"/>
      <c r="P95" s="90"/>
    </row>
    <row r="96" spans="13:16" ht="13.5">
      <c r="M96" s="82"/>
      <c r="N96" s="82"/>
      <c r="O96" s="82"/>
      <c r="P96" s="90"/>
    </row>
    <row r="97" spans="1:16" ht="13.5">
      <c r="A97" s="64"/>
      <c r="B97" s="64"/>
      <c r="M97" s="82"/>
      <c r="N97" s="82"/>
      <c r="O97" s="82"/>
      <c r="P97" s="90"/>
    </row>
    <row r="98" spans="1:16" ht="13.5">
      <c r="A98" s="64"/>
      <c r="B98" s="64"/>
      <c r="M98" s="82"/>
      <c r="N98" s="82"/>
      <c r="O98" s="82"/>
      <c r="P98" s="90"/>
    </row>
    <row r="99" spans="1:16" ht="15">
      <c r="A99" s="64"/>
      <c r="B99" s="59"/>
      <c r="M99" s="82"/>
      <c r="N99" s="82"/>
      <c r="O99" s="82"/>
      <c r="P99" s="90"/>
    </row>
    <row r="100" spans="1:16" ht="13.5">
      <c r="A100" s="63"/>
      <c r="B100" s="63"/>
      <c r="M100" s="82"/>
      <c r="N100" s="82"/>
      <c r="O100" s="82"/>
      <c r="P100" s="90"/>
    </row>
    <row r="101" spans="13:16" ht="13.5">
      <c r="M101" s="82"/>
      <c r="N101" s="82"/>
      <c r="O101" s="82"/>
      <c r="P101" s="90"/>
    </row>
    <row r="102" spans="13:16" ht="13.5">
      <c r="M102" s="82"/>
      <c r="N102" s="82"/>
      <c r="O102" s="82"/>
      <c r="P102" s="90"/>
    </row>
    <row r="103" spans="13:16" ht="13.5">
      <c r="M103" s="82"/>
      <c r="N103" s="82"/>
      <c r="O103" s="82"/>
      <c r="P103" s="90"/>
    </row>
    <row r="104" spans="13:16" ht="13.5">
      <c r="M104" s="82"/>
      <c r="N104" s="82"/>
      <c r="O104" s="82"/>
      <c r="P104" s="90"/>
    </row>
    <row r="105" spans="13:16" ht="13.5">
      <c r="M105" s="82"/>
      <c r="N105" s="82"/>
      <c r="O105" s="82"/>
      <c r="P105" s="90"/>
    </row>
    <row r="106" spans="13:16" ht="13.5">
      <c r="M106" s="82"/>
      <c r="N106" s="82"/>
      <c r="O106" s="82"/>
      <c r="P106" s="90"/>
    </row>
    <row r="107" spans="13:16" ht="13.5">
      <c r="M107" s="82"/>
      <c r="N107" s="82"/>
      <c r="O107" s="82"/>
      <c r="P107" s="90"/>
    </row>
    <row r="108" spans="13:16" ht="13.5">
      <c r="M108" s="82"/>
      <c r="N108" s="82"/>
      <c r="O108" s="82"/>
      <c r="P108" s="90"/>
    </row>
    <row r="109" spans="13:16" ht="13.5">
      <c r="M109" s="82"/>
      <c r="N109" s="82"/>
      <c r="O109" s="82"/>
      <c r="P109" s="90"/>
    </row>
    <row r="110" spans="13:16" ht="13.5">
      <c r="M110" s="82"/>
      <c r="N110" s="82"/>
      <c r="O110" s="82"/>
      <c r="P110" s="90"/>
    </row>
    <row r="111" spans="13:16" ht="13.5">
      <c r="M111" s="82"/>
      <c r="N111" s="82"/>
      <c r="O111" s="82"/>
      <c r="P111" s="90"/>
    </row>
    <row r="112" spans="13:16" ht="13.5">
      <c r="M112" s="82"/>
      <c r="N112" s="82"/>
      <c r="O112" s="82"/>
      <c r="P112" s="90"/>
    </row>
    <row r="113" spans="13:16" ht="13.5">
      <c r="M113" s="82"/>
      <c r="N113" s="82"/>
      <c r="O113" s="82"/>
      <c r="P113" s="90"/>
    </row>
    <row r="114" spans="13:16" ht="13.5">
      <c r="M114" s="82"/>
      <c r="N114" s="82"/>
      <c r="O114" s="82"/>
      <c r="P114" s="90"/>
    </row>
    <row r="115" spans="13:16" ht="13.5">
      <c r="M115" s="82"/>
      <c r="N115" s="82"/>
      <c r="O115" s="82"/>
      <c r="P115" s="90"/>
    </row>
    <row r="116" spans="13:16" ht="13.5">
      <c r="M116" s="82"/>
      <c r="N116" s="82"/>
      <c r="O116" s="82"/>
      <c r="P116" s="90"/>
    </row>
    <row r="117" spans="13:16" ht="13.5">
      <c r="M117" s="82"/>
      <c r="N117" s="82"/>
      <c r="O117" s="82"/>
      <c r="P117" s="90"/>
    </row>
    <row r="118" spans="13:16" ht="13.5">
      <c r="M118" s="82"/>
      <c r="N118" s="82"/>
      <c r="O118" s="82"/>
      <c r="P118" s="90"/>
    </row>
    <row r="119" spans="13:16" ht="13.5">
      <c r="M119" s="82"/>
      <c r="N119" s="82"/>
      <c r="O119" s="82"/>
      <c r="P119" s="90"/>
    </row>
    <row r="120" spans="13:16" ht="13.5">
      <c r="M120" s="82"/>
      <c r="N120" s="82"/>
      <c r="O120" s="82"/>
      <c r="P120" s="90"/>
    </row>
    <row r="121" spans="13:16" ht="13.5">
      <c r="M121" s="82"/>
      <c r="N121" s="82"/>
      <c r="O121" s="82"/>
      <c r="P121" s="90"/>
    </row>
    <row r="122" spans="13:16" ht="13.5">
      <c r="M122" s="82"/>
      <c r="N122" s="82"/>
      <c r="O122" s="82"/>
      <c r="P122" s="90"/>
    </row>
    <row r="123" spans="13:16" ht="13.5">
      <c r="M123" s="82"/>
      <c r="N123" s="82"/>
      <c r="O123" s="82"/>
      <c r="P123" s="90"/>
    </row>
    <row r="124" spans="13:16" ht="13.5">
      <c r="M124" s="82"/>
      <c r="N124" s="82"/>
      <c r="O124" s="82"/>
      <c r="P124" s="90"/>
    </row>
    <row r="125" spans="13:16" ht="13.5">
      <c r="M125" s="82"/>
      <c r="N125" s="82"/>
      <c r="O125" s="82"/>
      <c r="P125" s="90"/>
    </row>
    <row r="126" spans="13:16" ht="13.5">
      <c r="M126" s="82"/>
      <c r="N126" s="82"/>
      <c r="O126" s="82"/>
      <c r="P126" s="90"/>
    </row>
    <row r="127" spans="13:16" ht="13.5">
      <c r="M127" s="82"/>
      <c r="N127" s="82"/>
      <c r="O127" s="82"/>
      <c r="P127" s="90"/>
    </row>
    <row r="128" spans="13:16" ht="13.5">
      <c r="M128" s="82"/>
      <c r="N128" s="82"/>
      <c r="O128" s="82"/>
      <c r="P128" s="90"/>
    </row>
    <row r="129" spans="13:16" ht="13.5">
      <c r="M129" s="82"/>
      <c r="N129" s="82"/>
      <c r="O129" s="82"/>
      <c r="P129" s="90"/>
    </row>
    <row r="130" spans="13:16" ht="13.5">
      <c r="M130" s="82"/>
      <c r="N130" s="82"/>
      <c r="O130" s="82"/>
      <c r="P130" s="90"/>
    </row>
    <row r="131" spans="13:16" ht="13.5">
      <c r="M131" s="82"/>
      <c r="N131" s="82"/>
      <c r="O131" s="82"/>
      <c r="P131" s="90"/>
    </row>
    <row r="132" spans="13:16" ht="13.5">
      <c r="M132" s="82"/>
      <c r="N132" s="82"/>
      <c r="O132" s="82"/>
      <c r="P132" s="90"/>
    </row>
  </sheetData>
  <sheetProtection/>
  <mergeCells count="3">
    <mergeCell ref="A1:O1"/>
    <mergeCell ref="A2:O2"/>
    <mergeCell ref="A3:O3"/>
  </mergeCells>
  <printOptions/>
  <pageMargins left="0.34" right="0.36" top="0.39" bottom="0.4" header="0.31496062992125984" footer="0.31496062992125984"/>
  <pageSetup fitToHeight="0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0"/>
  <sheetViews>
    <sheetView tabSelected="1" zoomScale="75" zoomScaleNormal="75" zoomScalePageLayoutView="0" workbookViewId="0" topLeftCell="A99">
      <selection activeCell="K104" sqref="K104:R104"/>
    </sheetView>
  </sheetViews>
  <sheetFormatPr defaultColWidth="9.140625" defaultRowHeight="12.75"/>
  <cols>
    <col min="1" max="1" width="8.7109375" style="93" customWidth="1"/>
    <col min="2" max="2" width="13.7109375" style="0" customWidth="1"/>
    <col min="3" max="3" width="48.57421875" style="0" customWidth="1"/>
    <col min="4" max="4" width="7.421875" style="0" customWidth="1"/>
    <col min="5" max="5" width="16.421875" style="0" hidden="1" customWidth="1"/>
    <col min="6" max="6" width="0.13671875" style="0" customWidth="1"/>
    <col min="7" max="7" width="13.28125" style="82" customWidth="1"/>
    <col min="8" max="8" width="18.28125" style="82" hidden="1" customWidth="1"/>
    <col min="9" max="9" width="11.140625" style="82" customWidth="1"/>
    <col min="10" max="10" width="13.28125" style="82" customWidth="1"/>
    <col min="11" max="11" width="15.421875" style="0" customWidth="1"/>
    <col min="12" max="12" width="14.140625" style="0" customWidth="1"/>
    <col min="13" max="13" width="13.421875" style="0" customWidth="1"/>
    <col min="14" max="14" width="17.140625" style="49" customWidth="1"/>
    <col min="15" max="15" width="17.28125" style="136" customWidth="1"/>
    <col min="16" max="16" width="16.8515625" style="49" customWidth="1"/>
    <col min="17" max="17" width="17.421875" style="134" customWidth="1"/>
    <col min="18" max="18" width="17.00390625" style="136" customWidth="1"/>
    <col min="20" max="20" width="15.57421875" style="50" bestFit="1" customWidth="1"/>
  </cols>
  <sheetData>
    <row r="1" spans="1:17" ht="54.75" customHeight="1">
      <c r="A1" s="225" t="s">
        <v>291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ht="21.75" customHeight="1">
      <c r="A2" s="232" t="s">
        <v>155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1:17" ht="18">
      <c r="A3" s="233" t="s">
        <v>224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1:20" ht="97.5" customHeight="1">
      <c r="A4" s="46" t="s">
        <v>128</v>
      </c>
      <c r="B4" s="46" t="s">
        <v>141</v>
      </c>
      <c r="C4" s="46" t="s">
        <v>140</v>
      </c>
      <c r="D4" s="48" t="s">
        <v>129</v>
      </c>
      <c r="E4" s="46" t="s">
        <v>153</v>
      </c>
      <c r="F4" s="46" t="s">
        <v>217</v>
      </c>
      <c r="G4" s="46" t="s">
        <v>153</v>
      </c>
      <c r="H4" s="46" t="s">
        <v>217</v>
      </c>
      <c r="I4" s="46" t="s">
        <v>217</v>
      </c>
      <c r="J4" s="46" t="s">
        <v>292</v>
      </c>
      <c r="K4" s="46" t="s">
        <v>154</v>
      </c>
      <c r="L4" s="46" t="s">
        <v>147</v>
      </c>
      <c r="M4" s="46" t="s">
        <v>147</v>
      </c>
      <c r="N4" s="46" t="s">
        <v>142</v>
      </c>
      <c r="P4"/>
      <c r="Q4" s="104"/>
      <c r="T4"/>
    </row>
    <row r="5" spans="1:18" s="2" customFormat="1" ht="17.25">
      <c r="A5" s="8"/>
      <c r="B5" s="24"/>
      <c r="C5" s="47" t="s">
        <v>134</v>
      </c>
      <c r="D5" s="8"/>
      <c r="E5" s="45">
        <f>E6+E7</f>
        <v>111834</v>
      </c>
      <c r="F5" s="45" t="e">
        <f>F6+F7</f>
        <v>#REF!</v>
      </c>
      <c r="G5" s="23">
        <f>G6+G7</f>
        <v>115427</v>
      </c>
      <c r="H5" s="23">
        <f>H6+H7</f>
        <v>344</v>
      </c>
      <c r="I5" s="23">
        <f>I7</f>
        <v>917</v>
      </c>
      <c r="J5" s="23">
        <f>G5+I5</f>
        <v>116344</v>
      </c>
      <c r="K5" s="8"/>
      <c r="L5" s="8"/>
      <c r="M5" s="8"/>
      <c r="N5" s="23">
        <f>J5</f>
        <v>116344</v>
      </c>
      <c r="O5" s="175"/>
      <c r="Q5" s="105"/>
      <c r="R5" s="175"/>
    </row>
    <row r="6" spans="1:18" s="2" customFormat="1" ht="27" customHeight="1">
      <c r="A6" s="8"/>
      <c r="B6" s="24"/>
      <c r="C6" s="24" t="s">
        <v>152</v>
      </c>
      <c r="D6" s="8"/>
      <c r="E6" s="23">
        <v>78115</v>
      </c>
      <c r="F6" s="23">
        <f>F52+F82</f>
        <v>0</v>
      </c>
      <c r="G6" s="23">
        <f>G52+G82</f>
        <v>79595</v>
      </c>
      <c r="H6" s="23">
        <f>H52+H83</f>
        <v>10</v>
      </c>
      <c r="I6" s="23"/>
      <c r="J6" s="23">
        <f>G6</f>
        <v>79595</v>
      </c>
      <c r="K6" s="8"/>
      <c r="L6" s="8"/>
      <c r="M6" s="8"/>
      <c r="N6" s="23">
        <f>J6</f>
        <v>79595</v>
      </c>
      <c r="O6" s="175"/>
      <c r="Q6" s="105"/>
      <c r="R6" s="175"/>
    </row>
    <row r="7" spans="1:18" s="2" customFormat="1" ht="31.5" customHeight="1">
      <c r="A7" s="8"/>
      <c r="B7" s="24"/>
      <c r="C7" s="24" t="s">
        <v>135</v>
      </c>
      <c r="D7" s="8"/>
      <c r="E7" s="23">
        <v>33719</v>
      </c>
      <c r="F7" s="23" t="e">
        <f>F8+F11+F13+F17+F22+F29+F33+F43+F50</f>
        <v>#REF!</v>
      </c>
      <c r="G7" s="23">
        <f>G8+G11+G13+G17+G22+G29+G33+G43+G50</f>
        <v>35832</v>
      </c>
      <c r="H7" s="23">
        <f>H33</f>
        <v>334</v>
      </c>
      <c r="I7" s="23">
        <f>I15+I42</f>
        <v>917</v>
      </c>
      <c r="J7" s="23">
        <f>G7+I7</f>
        <v>36749</v>
      </c>
      <c r="K7" s="8"/>
      <c r="L7" s="8"/>
      <c r="M7" s="8"/>
      <c r="N7" s="23">
        <f>J7</f>
        <v>36749</v>
      </c>
      <c r="O7" s="175"/>
      <c r="Q7" s="105"/>
      <c r="R7" s="175"/>
    </row>
    <row r="8" spans="1:25" s="2" customFormat="1" ht="30" customHeight="1">
      <c r="A8" s="7"/>
      <c r="B8" s="6"/>
      <c r="C8" s="4" t="s">
        <v>59</v>
      </c>
      <c r="D8" s="8"/>
      <c r="E8" s="25">
        <f>E9+E10</f>
        <v>790</v>
      </c>
      <c r="F8" s="25">
        <f>F9+F10</f>
        <v>0</v>
      </c>
      <c r="G8" s="23">
        <f>G9+G10</f>
        <v>790</v>
      </c>
      <c r="H8" s="23"/>
      <c r="I8" s="23"/>
      <c r="J8" s="23">
        <f>G8</f>
        <v>790</v>
      </c>
      <c r="K8" s="8"/>
      <c r="L8" s="6"/>
      <c r="M8" s="8"/>
      <c r="N8" s="23">
        <f>J8</f>
        <v>790</v>
      </c>
      <c r="O8" s="176"/>
      <c r="P8" s="65"/>
      <c r="Q8" s="106"/>
      <c r="R8" s="176"/>
      <c r="S8" s="65"/>
      <c r="T8" s="65"/>
      <c r="U8" s="65"/>
      <c r="V8" s="65"/>
      <c r="W8" s="65"/>
      <c r="X8" s="65"/>
      <c r="Y8" s="65"/>
    </row>
    <row r="9" spans="1:25" ht="30" customHeight="1">
      <c r="A9" s="8">
        <v>1</v>
      </c>
      <c r="B9" s="3">
        <v>421321</v>
      </c>
      <c r="C9" s="74" t="s">
        <v>36</v>
      </c>
      <c r="D9" s="3"/>
      <c r="E9" s="20">
        <v>300</v>
      </c>
      <c r="F9" s="20"/>
      <c r="G9" s="174">
        <f aca="true" t="shared" si="0" ref="G9:G21">E9+F9</f>
        <v>300</v>
      </c>
      <c r="H9" s="23"/>
      <c r="I9" s="23"/>
      <c r="J9" s="174">
        <f>G9+H9</f>
        <v>300</v>
      </c>
      <c r="K9" s="3" t="s">
        <v>282</v>
      </c>
      <c r="L9" s="3" t="s">
        <v>240</v>
      </c>
      <c r="M9" s="3" t="s">
        <v>242</v>
      </c>
      <c r="N9" s="23">
        <f aca="true" t="shared" si="1" ref="N9:N74">J9</f>
        <v>300</v>
      </c>
      <c r="O9" s="173"/>
      <c r="P9" s="66"/>
      <c r="Q9" s="107"/>
      <c r="R9" s="173"/>
      <c r="S9" s="66"/>
      <c r="T9" s="66"/>
      <c r="U9" s="66"/>
      <c r="V9" s="66"/>
      <c r="W9" s="66"/>
      <c r="X9" s="66"/>
      <c r="Y9" s="66"/>
    </row>
    <row r="10" spans="1:25" ht="30" customHeight="1">
      <c r="A10" s="8">
        <v>2</v>
      </c>
      <c r="B10" s="3">
        <v>421324</v>
      </c>
      <c r="C10" s="21" t="s">
        <v>230</v>
      </c>
      <c r="D10" s="72"/>
      <c r="E10" s="20">
        <v>490</v>
      </c>
      <c r="F10" s="20"/>
      <c r="G10" s="174">
        <f t="shared" si="0"/>
        <v>490</v>
      </c>
      <c r="H10" s="23"/>
      <c r="I10" s="23"/>
      <c r="J10" s="174">
        <f>G10+H10</f>
        <v>490</v>
      </c>
      <c r="K10" s="3" t="s">
        <v>282</v>
      </c>
      <c r="L10" s="3" t="s">
        <v>240</v>
      </c>
      <c r="M10" s="3" t="s">
        <v>242</v>
      </c>
      <c r="N10" s="23">
        <f t="shared" si="1"/>
        <v>490</v>
      </c>
      <c r="O10" s="173"/>
      <c r="P10" s="66"/>
      <c r="Q10" s="107"/>
      <c r="R10" s="173"/>
      <c r="S10" s="66"/>
      <c r="T10" s="66"/>
      <c r="U10" s="66"/>
      <c r="V10" s="66"/>
      <c r="W10" s="66"/>
      <c r="X10" s="66"/>
      <c r="Y10" s="66"/>
    </row>
    <row r="11" spans="1:25" s="2" customFormat="1" ht="30" customHeight="1">
      <c r="A11" s="8"/>
      <c r="B11" s="8"/>
      <c r="C11" s="4" t="s">
        <v>60</v>
      </c>
      <c r="D11" s="8"/>
      <c r="E11" s="6">
        <f>E12</f>
        <v>167</v>
      </c>
      <c r="F11" s="6">
        <f>F12</f>
        <v>0</v>
      </c>
      <c r="G11" s="23">
        <f>G12</f>
        <v>167</v>
      </c>
      <c r="H11" s="23"/>
      <c r="I11" s="23"/>
      <c r="J11" s="23">
        <f>J12</f>
        <v>167</v>
      </c>
      <c r="K11" s="8"/>
      <c r="L11" s="8"/>
      <c r="M11" s="8"/>
      <c r="N11" s="23">
        <f t="shared" si="1"/>
        <v>167</v>
      </c>
      <c r="O11" s="176"/>
      <c r="P11" s="65"/>
      <c r="Q11" s="106"/>
      <c r="R11" s="176"/>
      <c r="S11" s="65"/>
      <c r="T11" s="65"/>
      <c r="U11" s="65"/>
      <c r="V11" s="65"/>
      <c r="W11" s="65"/>
      <c r="X11" s="65"/>
      <c r="Y11" s="65"/>
    </row>
    <row r="12" spans="1:25" ht="30" customHeight="1">
      <c r="A12" s="8">
        <v>3</v>
      </c>
      <c r="B12" s="3">
        <v>4214191</v>
      </c>
      <c r="C12" s="74" t="s">
        <v>38</v>
      </c>
      <c r="D12" s="3"/>
      <c r="E12" s="20">
        <v>167</v>
      </c>
      <c r="F12" s="20"/>
      <c r="G12" s="174">
        <f t="shared" si="0"/>
        <v>167</v>
      </c>
      <c r="H12" s="23"/>
      <c r="I12" s="23"/>
      <c r="J12" s="174">
        <f>G12+H12</f>
        <v>167</v>
      </c>
      <c r="K12" s="3" t="s">
        <v>282</v>
      </c>
      <c r="L12" s="3" t="s">
        <v>240</v>
      </c>
      <c r="M12" s="3" t="s">
        <v>242</v>
      </c>
      <c r="N12" s="23">
        <f t="shared" si="1"/>
        <v>167</v>
      </c>
      <c r="O12" s="173"/>
      <c r="P12" s="66"/>
      <c r="Q12" s="107"/>
      <c r="R12" s="173"/>
      <c r="S12" s="66"/>
      <c r="T12" s="66"/>
      <c r="U12" s="66"/>
      <c r="V12" s="66"/>
      <c r="W12" s="66"/>
      <c r="X12" s="66"/>
      <c r="Y12" s="66"/>
    </row>
    <row r="13" spans="1:25" s="2" customFormat="1" ht="30" customHeight="1">
      <c r="A13" s="8"/>
      <c r="B13" s="8"/>
      <c r="C13" s="4" t="s">
        <v>63</v>
      </c>
      <c r="D13" s="8"/>
      <c r="E13" s="6">
        <f>E16+E14</f>
        <v>233</v>
      </c>
      <c r="F13" s="6">
        <f>F16+F14</f>
        <v>0</v>
      </c>
      <c r="G13" s="23">
        <f>G14+G16</f>
        <v>233</v>
      </c>
      <c r="H13" s="23"/>
      <c r="I13" s="23"/>
      <c r="J13" s="23">
        <f>J14+J16+J15</f>
        <v>833</v>
      </c>
      <c r="K13" s="8"/>
      <c r="L13" s="8"/>
      <c r="M13" s="8"/>
      <c r="N13" s="23">
        <f t="shared" si="1"/>
        <v>833</v>
      </c>
      <c r="O13" s="176"/>
      <c r="P13" s="65"/>
      <c r="Q13" s="106"/>
      <c r="R13" s="176"/>
      <c r="S13" s="65"/>
      <c r="T13" s="65"/>
      <c r="U13" s="65"/>
      <c r="V13" s="65"/>
      <c r="W13" s="65"/>
      <c r="X13" s="65"/>
      <c r="Y13" s="65"/>
    </row>
    <row r="14" spans="1:25" ht="30" customHeight="1">
      <c r="A14" s="8">
        <v>4</v>
      </c>
      <c r="B14" s="3">
        <v>421612</v>
      </c>
      <c r="C14" s="74" t="s">
        <v>65</v>
      </c>
      <c r="D14" s="3"/>
      <c r="E14" s="20">
        <v>125</v>
      </c>
      <c r="F14" s="20"/>
      <c r="G14" s="174">
        <f t="shared" si="0"/>
        <v>125</v>
      </c>
      <c r="H14" s="23"/>
      <c r="I14" s="23"/>
      <c r="J14" s="174">
        <f>G14+H14</f>
        <v>125</v>
      </c>
      <c r="K14" s="3" t="s">
        <v>282</v>
      </c>
      <c r="L14" s="3" t="s">
        <v>240</v>
      </c>
      <c r="M14" s="3" t="s">
        <v>242</v>
      </c>
      <c r="N14" s="23">
        <f t="shared" si="1"/>
        <v>125</v>
      </c>
      <c r="O14" s="173"/>
      <c r="P14" s="66"/>
      <c r="Q14" s="107"/>
      <c r="R14" s="173"/>
      <c r="S14" s="66"/>
      <c r="T14" s="66"/>
      <c r="U14" s="66"/>
      <c r="V14" s="66"/>
      <c r="W14" s="66"/>
      <c r="X14" s="66"/>
      <c r="Y14" s="66"/>
    </row>
    <row r="15" spans="1:25" ht="30" customHeight="1">
      <c r="A15" s="8">
        <v>4</v>
      </c>
      <c r="B15" s="3">
        <v>421619</v>
      </c>
      <c r="C15" s="74" t="s">
        <v>289</v>
      </c>
      <c r="D15" s="3"/>
      <c r="E15" s="20"/>
      <c r="F15" s="20"/>
      <c r="G15" s="174"/>
      <c r="H15" s="23"/>
      <c r="I15" s="23">
        <v>600</v>
      </c>
      <c r="J15" s="174">
        <v>600</v>
      </c>
      <c r="K15" s="3"/>
      <c r="L15" s="3"/>
      <c r="M15" s="3"/>
      <c r="N15" s="23"/>
      <c r="O15" s="173"/>
      <c r="P15" s="66"/>
      <c r="Q15" s="107"/>
      <c r="R15" s="173"/>
      <c r="S15" s="66"/>
      <c r="T15" s="66"/>
      <c r="U15" s="66"/>
      <c r="V15" s="66"/>
      <c r="W15" s="66"/>
      <c r="X15" s="66"/>
      <c r="Y15" s="66"/>
    </row>
    <row r="16" spans="1:25" ht="30" customHeight="1">
      <c r="A16" s="8">
        <v>5</v>
      </c>
      <c r="B16" s="3">
        <v>421625</v>
      </c>
      <c r="C16" s="21" t="s">
        <v>64</v>
      </c>
      <c r="D16" s="3"/>
      <c r="E16" s="20">
        <v>108</v>
      </c>
      <c r="F16" s="20"/>
      <c r="G16" s="174">
        <f t="shared" si="0"/>
        <v>108</v>
      </c>
      <c r="H16" s="23"/>
      <c r="I16" s="23"/>
      <c r="J16" s="174">
        <f>G16+H16</f>
        <v>108</v>
      </c>
      <c r="K16" s="3" t="s">
        <v>282</v>
      </c>
      <c r="L16" s="3" t="s">
        <v>240</v>
      </c>
      <c r="M16" s="3" t="s">
        <v>242</v>
      </c>
      <c r="N16" s="23">
        <f t="shared" si="1"/>
        <v>108</v>
      </c>
      <c r="O16" s="173"/>
      <c r="P16" s="66"/>
      <c r="Q16" s="107"/>
      <c r="R16" s="173"/>
      <c r="S16" s="66"/>
      <c r="T16" s="66"/>
      <c r="U16" s="66"/>
      <c r="V16" s="66"/>
      <c r="W16" s="66"/>
      <c r="X16" s="66"/>
      <c r="Y16" s="66"/>
    </row>
    <row r="17" spans="1:25" s="2" customFormat="1" ht="30" customHeight="1">
      <c r="A17" s="8"/>
      <c r="B17" s="8"/>
      <c r="C17" s="4" t="s">
        <v>68</v>
      </c>
      <c r="D17" s="8"/>
      <c r="E17" s="6">
        <f>E19+E21+E20+E18</f>
        <v>21848</v>
      </c>
      <c r="F17" s="6">
        <f>F19+F21+F20+F18</f>
        <v>0</v>
      </c>
      <c r="G17" s="23">
        <f>G18+G19+G20+G21</f>
        <v>21848</v>
      </c>
      <c r="H17" s="23"/>
      <c r="I17" s="23"/>
      <c r="J17" s="23">
        <f>J18+J19+J20+J21</f>
        <v>21848</v>
      </c>
      <c r="K17" s="8"/>
      <c r="L17" s="8"/>
      <c r="M17" s="8"/>
      <c r="N17" s="23">
        <f t="shared" si="1"/>
        <v>21848</v>
      </c>
      <c r="O17" s="176"/>
      <c r="P17" s="65"/>
      <c r="Q17" s="106"/>
      <c r="R17" s="176"/>
      <c r="S17" s="65"/>
      <c r="T17" s="65"/>
      <c r="U17" s="65"/>
      <c r="V17" s="65"/>
      <c r="W17" s="65"/>
      <c r="X17" s="65"/>
      <c r="Y17" s="65"/>
    </row>
    <row r="18" spans="1:25" ht="30" customHeight="1">
      <c r="A18" s="8">
        <v>6</v>
      </c>
      <c r="B18" s="3">
        <v>423111</v>
      </c>
      <c r="C18" s="74" t="s">
        <v>3</v>
      </c>
      <c r="D18" s="3"/>
      <c r="E18" s="75">
        <v>375</v>
      </c>
      <c r="F18" s="75"/>
      <c r="G18" s="174">
        <f t="shared" si="0"/>
        <v>375</v>
      </c>
      <c r="H18" s="23"/>
      <c r="I18" s="23"/>
      <c r="J18" s="174">
        <f>G18+H18</f>
        <v>375</v>
      </c>
      <c r="K18" s="3" t="s">
        <v>282</v>
      </c>
      <c r="L18" s="3" t="s">
        <v>240</v>
      </c>
      <c r="M18" s="3" t="s">
        <v>242</v>
      </c>
      <c r="N18" s="23">
        <f t="shared" si="1"/>
        <v>375</v>
      </c>
      <c r="O18" s="173"/>
      <c r="P18" s="66"/>
      <c r="Q18" s="107"/>
      <c r="R18" s="173"/>
      <c r="S18" s="66"/>
      <c r="T18" s="66"/>
      <c r="U18" s="66"/>
      <c r="V18" s="66"/>
      <c r="W18" s="66"/>
      <c r="X18" s="66"/>
      <c r="Y18" s="66"/>
    </row>
    <row r="19" spans="1:25" ht="30" customHeight="1">
      <c r="A19" s="8">
        <v>7</v>
      </c>
      <c r="B19" s="3">
        <v>423191</v>
      </c>
      <c r="C19" s="74" t="s">
        <v>215</v>
      </c>
      <c r="D19" s="3"/>
      <c r="E19" s="75">
        <v>21000</v>
      </c>
      <c r="F19" s="75"/>
      <c r="G19" s="174">
        <f t="shared" si="0"/>
        <v>21000</v>
      </c>
      <c r="H19" s="23"/>
      <c r="I19" s="23"/>
      <c r="J19" s="174">
        <f>G19+H19</f>
        <v>21000</v>
      </c>
      <c r="K19" s="3" t="s">
        <v>282</v>
      </c>
      <c r="L19" s="3" t="s">
        <v>240</v>
      </c>
      <c r="M19" s="3" t="s">
        <v>242</v>
      </c>
      <c r="N19" s="23">
        <f t="shared" si="1"/>
        <v>21000</v>
      </c>
      <c r="O19" s="173"/>
      <c r="P19" s="66"/>
      <c r="Q19" s="107"/>
      <c r="R19" s="173"/>
      <c r="S19" s="66"/>
      <c r="T19" s="66"/>
      <c r="U19" s="66"/>
      <c r="V19" s="66"/>
      <c r="W19" s="66"/>
      <c r="X19" s="66"/>
      <c r="Y19" s="66"/>
    </row>
    <row r="20" spans="1:25" ht="30" customHeight="1">
      <c r="A20" s="8">
        <v>8</v>
      </c>
      <c r="B20" s="3">
        <v>424221</v>
      </c>
      <c r="C20" s="74" t="s">
        <v>50</v>
      </c>
      <c r="D20" s="3"/>
      <c r="E20" s="75">
        <v>390</v>
      </c>
      <c r="F20" s="75"/>
      <c r="G20" s="174">
        <f t="shared" si="0"/>
        <v>390</v>
      </c>
      <c r="H20" s="23"/>
      <c r="I20" s="23"/>
      <c r="J20" s="174">
        <f>G20+H20</f>
        <v>390</v>
      </c>
      <c r="K20" s="3" t="s">
        <v>282</v>
      </c>
      <c r="L20" s="3" t="s">
        <v>240</v>
      </c>
      <c r="M20" s="3" t="s">
        <v>242</v>
      </c>
      <c r="N20" s="23">
        <f t="shared" si="1"/>
        <v>390</v>
      </c>
      <c r="O20" s="173"/>
      <c r="P20" s="66"/>
      <c r="Q20" s="107"/>
      <c r="R20" s="173"/>
      <c r="S20" s="66"/>
      <c r="T20" s="66"/>
      <c r="U20" s="66"/>
      <c r="V20" s="66"/>
      <c r="W20" s="66"/>
      <c r="X20" s="66"/>
      <c r="Y20" s="66"/>
    </row>
    <row r="21" spans="1:25" ht="30" customHeight="1">
      <c r="A21" s="8">
        <v>9</v>
      </c>
      <c r="B21" s="3">
        <v>423221</v>
      </c>
      <c r="C21" s="74" t="s">
        <v>23</v>
      </c>
      <c r="D21" s="6"/>
      <c r="E21" s="75">
        <v>83</v>
      </c>
      <c r="F21" s="75"/>
      <c r="G21" s="174">
        <f t="shared" si="0"/>
        <v>83</v>
      </c>
      <c r="H21" s="23"/>
      <c r="I21" s="23"/>
      <c r="J21" s="174">
        <f>G21+H21</f>
        <v>83</v>
      </c>
      <c r="K21" s="3" t="s">
        <v>282</v>
      </c>
      <c r="L21" s="3" t="s">
        <v>240</v>
      </c>
      <c r="M21" s="3" t="s">
        <v>242</v>
      </c>
      <c r="N21" s="23">
        <f t="shared" si="1"/>
        <v>83</v>
      </c>
      <c r="O21" s="173"/>
      <c r="P21" s="66"/>
      <c r="Q21" s="107"/>
      <c r="R21" s="173"/>
      <c r="S21" s="66"/>
      <c r="T21" s="66"/>
      <c r="U21" s="66"/>
      <c r="V21" s="66"/>
      <c r="W21" s="66"/>
      <c r="X21" s="66"/>
      <c r="Y21" s="66"/>
    </row>
    <row r="22" spans="1:25" s="2" customFormat="1" ht="30" customHeight="1">
      <c r="A22" s="8"/>
      <c r="B22" s="8"/>
      <c r="C22" s="4" t="s">
        <v>70</v>
      </c>
      <c r="D22" s="8"/>
      <c r="E22" s="23">
        <f>E23+E27+E28+E25+E24+E26</f>
        <v>3175</v>
      </c>
      <c r="F22" s="23" t="e">
        <f>F23+F27+F28+#REF!+F25+F24+F26</f>
        <v>#REF!</v>
      </c>
      <c r="G22" s="23">
        <f>G23+G24+G25+G26+G27+G28</f>
        <v>3830</v>
      </c>
      <c r="H22" s="23">
        <f>H25</f>
        <v>0</v>
      </c>
      <c r="I22" s="23"/>
      <c r="J22" s="23">
        <f>J23+J24+J25+J26+J27+J28</f>
        <v>3830</v>
      </c>
      <c r="K22" s="8"/>
      <c r="L22" s="8"/>
      <c r="M22" s="8"/>
      <c r="N22" s="23">
        <f t="shared" si="1"/>
        <v>3830</v>
      </c>
      <c r="O22" s="176"/>
      <c r="P22" s="65"/>
      <c r="Q22" s="106"/>
      <c r="R22" s="176"/>
      <c r="S22" s="65"/>
      <c r="T22" s="65"/>
      <c r="U22" s="65"/>
      <c r="V22" s="65"/>
      <c r="W22" s="65"/>
      <c r="X22" s="65"/>
      <c r="Y22" s="65"/>
    </row>
    <row r="23" spans="1:25" ht="30" customHeight="1">
      <c r="A23" s="8">
        <v>10</v>
      </c>
      <c r="B23" s="3">
        <v>423432</v>
      </c>
      <c r="C23" s="21" t="s">
        <v>72</v>
      </c>
      <c r="D23" s="3"/>
      <c r="E23" s="20">
        <v>180</v>
      </c>
      <c r="F23" s="20"/>
      <c r="G23" s="174">
        <f>E23+F23</f>
        <v>180</v>
      </c>
      <c r="H23" s="23"/>
      <c r="I23" s="23"/>
      <c r="J23" s="174">
        <f>G23+H23</f>
        <v>180</v>
      </c>
      <c r="K23" s="3" t="s">
        <v>282</v>
      </c>
      <c r="L23" s="3" t="s">
        <v>240</v>
      </c>
      <c r="M23" s="3" t="s">
        <v>242</v>
      </c>
      <c r="N23" s="23">
        <f t="shared" si="1"/>
        <v>180</v>
      </c>
      <c r="O23" s="173"/>
      <c r="P23" s="66"/>
      <c r="Q23" s="107"/>
      <c r="R23" s="173"/>
      <c r="S23" s="66"/>
      <c r="T23" s="66"/>
      <c r="U23" s="66"/>
      <c r="V23" s="66"/>
      <c r="W23" s="66"/>
      <c r="X23" s="66"/>
      <c r="Y23" s="66"/>
    </row>
    <row r="24" spans="1:25" ht="30" customHeight="1">
      <c r="A24" s="8">
        <v>11</v>
      </c>
      <c r="B24" s="3">
        <v>423521</v>
      </c>
      <c r="C24" s="21" t="s">
        <v>4</v>
      </c>
      <c r="D24" s="3"/>
      <c r="E24" s="20">
        <v>1325</v>
      </c>
      <c r="F24" s="20"/>
      <c r="G24" s="174">
        <v>1000</v>
      </c>
      <c r="H24" s="23"/>
      <c r="I24" s="23"/>
      <c r="J24" s="174">
        <f>G24+H24</f>
        <v>1000</v>
      </c>
      <c r="K24" s="3" t="s">
        <v>285</v>
      </c>
      <c r="L24" s="3" t="s">
        <v>240</v>
      </c>
      <c r="M24" s="3" t="s">
        <v>242</v>
      </c>
      <c r="N24" s="23">
        <f t="shared" si="1"/>
        <v>1000</v>
      </c>
      <c r="O24" s="173"/>
      <c r="P24" s="66"/>
      <c r="Q24" s="107"/>
      <c r="R24" s="173"/>
      <c r="S24" s="66"/>
      <c r="T24" s="66"/>
      <c r="U24" s="66"/>
      <c r="V24" s="66"/>
      <c r="W24" s="66"/>
      <c r="X24" s="66"/>
      <c r="Y24" s="66"/>
    </row>
    <row r="25" spans="1:25" ht="30" customHeight="1">
      <c r="A25" s="8">
        <v>12</v>
      </c>
      <c r="B25" s="3">
        <v>423592</v>
      </c>
      <c r="C25" s="21" t="s">
        <v>172</v>
      </c>
      <c r="D25" s="3"/>
      <c r="E25" s="20">
        <v>490</v>
      </c>
      <c r="F25" s="20"/>
      <c r="G25" s="174">
        <v>980</v>
      </c>
      <c r="H25" s="111"/>
      <c r="I25" s="111"/>
      <c r="J25" s="174">
        <v>980</v>
      </c>
      <c r="K25" s="3" t="s">
        <v>282</v>
      </c>
      <c r="L25" s="3" t="s">
        <v>240</v>
      </c>
      <c r="M25" s="3" t="s">
        <v>242</v>
      </c>
      <c r="N25" s="23">
        <f t="shared" si="1"/>
        <v>980</v>
      </c>
      <c r="O25" s="173"/>
      <c r="P25" s="66"/>
      <c r="Q25" s="107"/>
      <c r="R25" s="173"/>
      <c r="S25" s="66"/>
      <c r="T25" s="66"/>
      <c r="U25" s="66"/>
      <c r="V25" s="66"/>
      <c r="W25" s="66"/>
      <c r="X25" s="66"/>
      <c r="Y25" s="66"/>
    </row>
    <row r="26" spans="1:25" ht="30" customHeight="1">
      <c r="A26" s="8">
        <v>13</v>
      </c>
      <c r="B26" s="177">
        <v>423593</v>
      </c>
      <c r="C26" s="21" t="s">
        <v>231</v>
      </c>
      <c r="D26" s="3"/>
      <c r="E26" s="20">
        <v>490</v>
      </c>
      <c r="F26" s="20"/>
      <c r="G26" s="174">
        <v>980</v>
      </c>
      <c r="H26" s="23"/>
      <c r="I26" s="23"/>
      <c r="J26" s="174">
        <v>980</v>
      </c>
      <c r="K26" s="3" t="s">
        <v>282</v>
      </c>
      <c r="L26" s="3" t="s">
        <v>240</v>
      </c>
      <c r="M26" s="3" t="s">
        <v>242</v>
      </c>
      <c r="N26" s="23">
        <f t="shared" si="1"/>
        <v>980</v>
      </c>
      <c r="O26" s="173"/>
      <c r="P26" s="66"/>
      <c r="Q26" s="107"/>
      <c r="R26" s="173"/>
      <c r="S26" s="66"/>
      <c r="T26" s="66"/>
      <c r="U26" s="66"/>
      <c r="V26" s="66"/>
      <c r="W26" s="66"/>
      <c r="X26" s="66"/>
      <c r="Y26" s="66"/>
    </row>
    <row r="27" spans="1:22" ht="30" customHeight="1">
      <c r="A27" s="8">
        <v>14</v>
      </c>
      <c r="B27" s="3">
        <v>423911</v>
      </c>
      <c r="C27" s="21" t="s">
        <v>73</v>
      </c>
      <c r="D27" s="3"/>
      <c r="E27" s="20">
        <v>200</v>
      </c>
      <c r="F27" s="20"/>
      <c r="G27" s="174">
        <f>E27+F27</f>
        <v>200</v>
      </c>
      <c r="H27" s="23"/>
      <c r="I27" s="23"/>
      <c r="J27" s="174">
        <f>G27+H27</f>
        <v>200</v>
      </c>
      <c r="K27" s="3" t="s">
        <v>282</v>
      </c>
      <c r="L27" s="3" t="s">
        <v>240</v>
      </c>
      <c r="M27" s="3" t="s">
        <v>242</v>
      </c>
      <c r="N27" s="23">
        <f t="shared" si="1"/>
        <v>200</v>
      </c>
      <c r="O27" s="173"/>
      <c r="P27" s="66"/>
      <c r="Q27" s="66"/>
      <c r="R27" s="173"/>
      <c r="S27" s="66"/>
      <c r="T27" s="66"/>
      <c r="U27" s="66"/>
      <c r="V27" s="66"/>
    </row>
    <row r="28" spans="1:22" ht="30" customHeight="1">
      <c r="A28" s="8">
        <v>15</v>
      </c>
      <c r="B28" s="3">
        <v>4239112</v>
      </c>
      <c r="C28" s="74" t="s">
        <v>185</v>
      </c>
      <c r="D28" s="8"/>
      <c r="E28" s="20">
        <v>490</v>
      </c>
      <c r="F28" s="20"/>
      <c r="G28" s="174">
        <f>E28+F28</f>
        <v>490</v>
      </c>
      <c r="H28" s="23"/>
      <c r="I28" s="23"/>
      <c r="J28" s="174">
        <f>G28+H28</f>
        <v>490</v>
      </c>
      <c r="K28" s="3" t="s">
        <v>282</v>
      </c>
      <c r="L28" s="3" t="s">
        <v>240</v>
      </c>
      <c r="M28" s="3" t="s">
        <v>242</v>
      </c>
      <c r="N28" s="23">
        <f t="shared" si="1"/>
        <v>490</v>
      </c>
      <c r="O28" s="173"/>
      <c r="P28" s="66"/>
      <c r="Q28" s="66"/>
      <c r="R28" s="173"/>
      <c r="S28" s="66"/>
      <c r="T28" s="66"/>
      <c r="U28" s="66"/>
      <c r="V28" s="66"/>
    </row>
    <row r="29" spans="1:22" s="2" customFormat="1" ht="30" customHeight="1">
      <c r="A29" s="8"/>
      <c r="B29" s="8"/>
      <c r="C29" s="4" t="s">
        <v>5</v>
      </c>
      <c r="D29" s="8"/>
      <c r="E29" s="19">
        <f>E30+E31+E32</f>
        <v>4177</v>
      </c>
      <c r="F29" s="25">
        <f>F31+F32</f>
        <v>0</v>
      </c>
      <c r="G29" s="23">
        <f>G30+G31+G32</f>
        <v>4667</v>
      </c>
      <c r="H29" s="23">
        <f>H31</f>
        <v>0</v>
      </c>
      <c r="I29" s="23"/>
      <c r="J29" s="23">
        <f>J30+J31+J32</f>
        <v>4667</v>
      </c>
      <c r="K29" s="8"/>
      <c r="L29" s="8"/>
      <c r="M29" s="8"/>
      <c r="N29" s="23">
        <f t="shared" si="1"/>
        <v>4667</v>
      </c>
      <c r="O29" s="176"/>
      <c r="P29" s="65"/>
      <c r="Q29" s="65"/>
      <c r="R29" s="176"/>
      <c r="S29" s="65"/>
      <c r="T29" s="65"/>
      <c r="U29" s="65"/>
      <c r="V29" s="65"/>
    </row>
    <row r="30" spans="1:22" s="2" customFormat="1" ht="30" customHeight="1">
      <c r="A30" s="8">
        <v>16</v>
      </c>
      <c r="B30" s="3">
        <v>424351</v>
      </c>
      <c r="C30" s="21" t="s">
        <v>76</v>
      </c>
      <c r="D30" s="6"/>
      <c r="E30" s="33">
        <v>300</v>
      </c>
      <c r="F30" s="25"/>
      <c r="G30" s="174">
        <f>E30+F30</f>
        <v>300</v>
      </c>
      <c r="H30" s="23"/>
      <c r="I30" s="23"/>
      <c r="J30" s="174">
        <f>G30+H30</f>
        <v>300</v>
      </c>
      <c r="K30" s="8"/>
      <c r="L30" s="8"/>
      <c r="M30" s="8"/>
      <c r="N30" s="23">
        <f t="shared" si="1"/>
        <v>300</v>
      </c>
      <c r="O30" s="176"/>
      <c r="P30" s="65"/>
      <c r="Q30" s="65"/>
      <c r="R30" s="176"/>
      <c r="S30" s="65"/>
      <c r="T30" s="65"/>
      <c r="U30" s="65"/>
      <c r="V30" s="65"/>
    </row>
    <row r="31" spans="1:22" ht="30" customHeight="1">
      <c r="A31" s="8">
        <v>17</v>
      </c>
      <c r="B31" s="3">
        <v>424911</v>
      </c>
      <c r="C31" s="21" t="s">
        <v>148</v>
      </c>
      <c r="D31" s="6"/>
      <c r="E31" s="20">
        <v>490</v>
      </c>
      <c r="F31" s="20"/>
      <c r="G31" s="174">
        <v>980</v>
      </c>
      <c r="H31" s="23"/>
      <c r="I31" s="23"/>
      <c r="J31" s="174">
        <v>980</v>
      </c>
      <c r="K31" s="3" t="s">
        <v>282</v>
      </c>
      <c r="L31" s="3" t="s">
        <v>240</v>
      </c>
      <c r="M31" s="3" t="s">
        <v>242</v>
      </c>
      <c r="N31" s="23">
        <f t="shared" si="1"/>
        <v>980</v>
      </c>
      <c r="O31" s="173"/>
      <c r="P31" s="66"/>
      <c r="Q31" s="66"/>
      <c r="R31" s="173"/>
      <c r="S31" s="66"/>
      <c r="T31" s="66"/>
      <c r="U31" s="66"/>
      <c r="V31" s="66"/>
    </row>
    <row r="32" spans="1:22" ht="30" customHeight="1">
      <c r="A32" s="8">
        <v>18</v>
      </c>
      <c r="B32" s="3">
        <v>4249111</v>
      </c>
      <c r="C32" s="21" t="s">
        <v>235</v>
      </c>
      <c r="D32" s="6"/>
      <c r="E32" s="20">
        <v>3387</v>
      </c>
      <c r="F32" s="20"/>
      <c r="G32" s="174">
        <f>E32+F32</f>
        <v>3387</v>
      </c>
      <c r="H32" s="23"/>
      <c r="I32" s="23"/>
      <c r="J32" s="174">
        <f>G32+H32</f>
        <v>3387</v>
      </c>
      <c r="K32" s="3" t="s">
        <v>284</v>
      </c>
      <c r="L32" s="3" t="s">
        <v>240</v>
      </c>
      <c r="M32" s="3" t="s">
        <v>242</v>
      </c>
      <c r="N32" s="23">
        <f t="shared" si="1"/>
        <v>3387</v>
      </c>
      <c r="O32" s="173"/>
      <c r="P32" s="66"/>
      <c r="Q32" s="66"/>
      <c r="R32" s="173"/>
      <c r="S32" s="66"/>
      <c r="T32" s="66"/>
      <c r="U32" s="66"/>
      <c r="V32" s="66"/>
    </row>
    <row r="33" spans="1:22" s="2" customFormat="1" ht="30" customHeight="1">
      <c r="A33" s="8"/>
      <c r="B33" s="8"/>
      <c r="C33" s="24" t="s">
        <v>78</v>
      </c>
      <c r="D33" s="8"/>
      <c r="E33" s="23">
        <f>E34+E35+E36+E37+E38+E39+E40+E41+E42</f>
        <v>1608</v>
      </c>
      <c r="F33" s="23" t="e">
        <f>F35+F42+#REF!+F34+F36+F37+F38+F39+F40+F41</f>
        <v>#REF!</v>
      </c>
      <c r="G33" s="23">
        <f>G34+G35+G36+G37+G38+G39+G40+G41+G42</f>
        <v>2576</v>
      </c>
      <c r="H33" s="23">
        <f>H34+H36+H40+H37</f>
        <v>334</v>
      </c>
      <c r="I33" s="23"/>
      <c r="J33" s="23">
        <f>J34+J35+J36+J37+J38+J39+J40+J41+J42</f>
        <v>2893</v>
      </c>
      <c r="K33" s="8"/>
      <c r="L33" s="8"/>
      <c r="M33" s="8"/>
      <c r="N33" s="23">
        <f t="shared" si="1"/>
        <v>2893</v>
      </c>
      <c r="O33" s="176"/>
      <c r="P33" s="65"/>
      <c r="Q33" s="65"/>
      <c r="R33" s="176"/>
      <c r="S33" s="65"/>
      <c r="T33" s="65"/>
      <c r="U33" s="65"/>
      <c r="V33" s="65"/>
    </row>
    <row r="34" spans="1:25" ht="30" customHeight="1">
      <c r="A34" s="8">
        <v>19</v>
      </c>
      <c r="B34" s="3">
        <v>425111</v>
      </c>
      <c r="C34" s="21" t="s">
        <v>26</v>
      </c>
      <c r="D34" s="3"/>
      <c r="E34" s="20">
        <v>100</v>
      </c>
      <c r="F34" s="20"/>
      <c r="G34" s="174">
        <v>267</v>
      </c>
      <c r="H34" s="23"/>
      <c r="I34" s="23"/>
      <c r="J34" s="174">
        <v>267</v>
      </c>
      <c r="K34" s="3" t="s">
        <v>282</v>
      </c>
      <c r="L34" s="3" t="s">
        <v>240</v>
      </c>
      <c r="M34" s="3" t="s">
        <v>242</v>
      </c>
      <c r="N34" s="23">
        <f t="shared" si="1"/>
        <v>267</v>
      </c>
      <c r="O34" s="173"/>
      <c r="P34" s="66"/>
      <c r="Q34" s="107"/>
      <c r="R34" s="173"/>
      <c r="S34" s="66"/>
      <c r="T34" s="66"/>
      <c r="U34" s="66"/>
      <c r="V34" s="66"/>
      <c r="W34" s="66"/>
      <c r="X34" s="66"/>
      <c r="Y34" s="66"/>
    </row>
    <row r="35" spans="1:25" ht="30" customHeight="1">
      <c r="A35" s="8">
        <v>20</v>
      </c>
      <c r="B35" s="3">
        <v>425112</v>
      </c>
      <c r="C35" s="21" t="s">
        <v>6</v>
      </c>
      <c r="D35" s="3"/>
      <c r="E35" s="20">
        <v>100</v>
      </c>
      <c r="F35" s="20"/>
      <c r="G35" s="174">
        <f>E35+F35</f>
        <v>100</v>
      </c>
      <c r="H35" s="23"/>
      <c r="I35" s="23"/>
      <c r="J35" s="174">
        <f>G35+H35</f>
        <v>100</v>
      </c>
      <c r="K35" s="3" t="s">
        <v>282</v>
      </c>
      <c r="L35" s="3" t="s">
        <v>240</v>
      </c>
      <c r="M35" s="3" t="s">
        <v>242</v>
      </c>
      <c r="N35" s="23">
        <f t="shared" si="1"/>
        <v>100</v>
      </c>
      <c r="O35" s="173"/>
      <c r="P35" s="66"/>
      <c r="Q35" s="107"/>
      <c r="R35" s="173"/>
      <c r="S35" s="66"/>
      <c r="T35" s="66"/>
      <c r="U35" s="66"/>
      <c r="V35" s="66"/>
      <c r="W35" s="66"/>
      <c r="X35" s="66"/>
      <c r="Y35" s="66"/>
    </row>
    <row r="36" spans="1:25" ht="30" customHeight="1">
      <c r="A36" s="8">
        <v>21</v>
      </c>
      <c r="B36" s="3">
        <v>425113</v>
      </c>
      <c r="C36" s="21" t="s">
        <v>136</v>
      </c>
      <c r="D36" s="3"/>
      <c r="E36" s="20">
        <v>100</v>
      </c>
      <c r="F36" s="20"/>
      <c r="G36" s="174">
        <v>517</v>
      </c>
      <c r="H36" s="23"/>
      <c r="I36" s="23"/>
      <c r="J36" s="174">
        <v>517</v>
      </c>
      <c r="K36" s="3" t="s">
        <v>282</v>
      </c>
      <c r="L36" s="3" t="s">
        <v>240</v>
      </c>
      <c r="M36" s="3" t="s">
        <v>242</v>
      </c>
      <c r="N36" s="23">
        <f t="shared" si="1"/>
        <v>517</v>
      </c>
      <c r="O36" s="173"/>
      <c r="P36" s="66"/>
      <c r="Q36" s="107"/>
      <c r="R36" s="173"/>
      <c r="S36" s="66"/>
      <c r="T36" s="66"/>
      <c r="U36" s="66"/>
      <c r="V36" s="66"/>
      <c r="W36" s="66"/>
      <c r="X36" s="66"/>
      <c r="Y36" s="66"/>
    </row>
    <row r="37" spans="1:25" ht="30" customHeight="1">
      <c r="A37" s="8">
        <v>22</v>
      </c>
      <c r="B37" s="3">
        <v>425114</v>
      </c>
      <c r="C37" s="21" t="s">
        <v>17</v>
      </c>
      <c r="D37" s="3"/>
      <c r="E37" s="20">
        <v>100</v>
      </c>
      <c r="F37" s="20"/>
      <c r="G37" s="174">
        <v>434</v>
      </c>
      <c r="H37" s="23">
        <v>334</v>
      </c>
      <c r="I37" s="23"/>
      <c r="J37" s="174">
        <v>434</v>
      </c>
      <c r="K37" s="3" t="s">
        <v>282</v>
      </c>
      <c r="L37" s="3" t="s">
        <v>240</v>
      </c>
      <c r="M37" s="3" t="s">
        <v>242</v>
      </c>
      <c r="N37" s="23">
        <f t="shared" si="1"/>
        <v>434</v>
      </c>
      <c r="O37" s="173"/>
      <c r="P37" s="66"/>
      <c r="Q37" s="107"/>
      <c r="R37" s="173"/>
      <c r="S37" s="66"/>
      <c r="T37" s="66"/>
      <c r="U37" s="66"/>
      <c r="V37" s="66"/>
      <c r="W37" s="66"/>
      <c r="X37" s="66"/>
      <c r="Y37" s="66"/>
    </row>
    <row r="38" spans="1:25" ht="30" customHeight="1">
      <c r="A38" s="8">
        <v>23</v>
      </c>
      <c r="B38" s="3">
        <v>425115</v>
      </c>
      <c r="C38" s="21" t="s">
        <v>145</v>
      </c>
      <c r="D38" s="3"/>
      <c r="E38" s="20">
        <v>300</v>
      </c>
      <c r="F38" s="20"/>
      <c r="G38" s="174">
        <f>E38+F38</f>
        <v>300</v>
      </c>
      <c r="H38" s="23"/>
      <c r="I38" s="23"/>
      <c r="J38" s="174">
        <f>G38+H38</f>
        <v>300</v>
      </c>
      <c r="K38" s="3" t="s">
        <v>282</v>
      </c>
      <c r="L38" s="3" t="s">
        <v>240</v>
      </c>
      <c r="M38" s="3" t="s">
        <v>242</v>
      </c>
      <c r="N38" s="23">
        <f t="shared" si="1"/>
        <v>300</v>
      </c>
      <c r="O38" s="173"/>
      <c r="P38" s="66"/>
      <c r="Q38" s="107"/>
      <c r="R38" s="173"/>
      <c r="S38" s="66"/>
      <c r="T38" s="66"/>
      <c r="U38" s="66"/>
      <c r="V38" s="66"/>
      <c r="W38" s="66"/>
      <c r="X38" s="66"/>
      <c r="Y38" s="66"/>
    </row>
    <row r="39" spans="1:25" ht="30" customHeight="1">
      <c r="A39" s="8">
        <v>24</v>
      </c>
      <c r="B39" s="3">
        <v>425116</v>
      </c>
      <c r="C39" s="21" t="s">
        <v>151</v>
      </c>
      <c r="D39" s="3"/>
      <c r="E39" s="20">
        <v>100</v>
      </c>
      <c r="F39" s="20"/>
      <c r="G39" s="174">
        <f>E39+F39</f>
        <v>100</v>
      </c>
      <c r="H39" s="23"/>
      <c r="I39" s="23"/>
      <c r="J39" s="174">
        <f>G39+H39</f>
        <v>100</v>
      </c>
      <c r="K39" s="3" t="s">
        <v>282</v>
      </c>
      <c r="L39" s="3" t="s">
        <v>240</v>
      </c>
      <c r="M39" s="3" t="s">
        <v>242</v>
      </c>
      <c r="N39" s="23">
        <f t="shared" si="1"/>
        <v>100</v>
      </c>
      <c r="O39" s="173"/>
      <c r="P39" s="66"/>
      <c r="Q39" s="107"/>
      <c r="R39" s="173"/>
      <c r="S39" s="66"/>
      <c r="T39" s="66"/>
      <c r="U39" s="66"/>
      <c r="V39" s="66"/>
      <c r="W39" s="66"/>
      <c r="X39" s="66"/>
      <c r="Y39" s="66"/>
    </row>
    <row r="40" spans="1:25" ht="30" customHeight="1">
      <c r="A40" s="8">
        <v>25</v>
      </c>
      <c r="B40" s="3">
        <v>425117</v>
      </c>
      <c r="C40" s="21" t="s">
        <v>47</v>
      </c>
      <c r="D40" s="3"/>
      <c r="E40" s="20">
        <v>200</v>
      </c>
      <c r="F40" s="20"/>
      <c r="G40" s="174">
        <v>250</v>
      </c>
      <c r="H40" s="23"/>
      <c r="I40" s="23"/>
      <c r="J40" s="174">
        <v>250</v>
      </c>
      <c r="K40" s="3" t="s">
        <v>282</v>
      </c>
      <c r="L40" s="3" t="s">
        <v>240</v>
      </c>
      <c r="M40" s="3" t="s">
        <v>242</v>
      </c>
      <c r="N40" s="23">
        <f t="shared" si="1"/>
        <v>250</v>
      </c>
      <c r="O40" s="173"/>
      <c r="P40" s="66"/>
      <c r="Q40" s="107"/>
      <c r="R40" s="173"/>
      <c r="S40" s="66"/>
      <c r="T40" s="66"/>
      <c r="U40" s="66"/>
      <c r="V40" s="66"/>
      <c r="W40" s="66"/>
      <c r="X40" s="66"/>
      <c r="Y40" s="66"/>
    </row>
    <row r="41" spans="1:25" ht="30" customHeight="1">
      <c r="A41" s="8">
        <v>26</v>
      </c>
      <c r="B41" s="3">
        <v>425118</v>
      </c>
      <c r="C41" s="21" t="s">
        <v>233</v>
      </c>
      <c r="D41" s="3"/>
      <c r="E41" s="20">
        <v>200</v>
      </c>
      <c r="F41" s="20"/>
      <c r="G41" s="174">
        <f>E41+F41</f>
        <v>200</v>
      </c>
      <c r="H41" s="23"/>
      <c r="I41" s="23"/>
      <c r="J41" s="174">
        <f>G41+H41</f>
        <v>200</v>
      </c>
      <c r="K41" s="3" t="s">
        <v>282</v>
      </c>
      <c r="L41" s="3" t="s">
        <v>240</v>
      </c>
      <c r="M41" s="3" t="s">
        <v>242</v>
      </c>
      <c r="N41" s="23">
        <f t="shared" si="1"/>
        <v>200</v>
      </c>
      <c r="O41" s="173"/>
      <c r="P41" s="66"/>
      <c r="Q41" s="107"/>
      <c r="R41" s="173"/>
      <c r="S41" s="66"/>
      <c r="T41" s="66"/>
      <c r="U41" s="66"/>
      <c r="V41" s="66"/>
      <c r="W41" s="66"/>
      <c r="X41" s="66"/>
      <c r="Y41" s="66"/>
    </row>
    <row r="42" spans="1:25" ht="27" customHeight="1">
      <c r="A42" s="8">
        <v>27</v>
      </c>
      <c r="B42" s="3">
        <v>425119</v>
      </c>
      <c r="C42" s="21" t="s">
        <v>210</v>
      </c>
      <c r="D42" s="3"/>
      <c r="E42" s="20">
        <v>408</v>
      </c>
      <c r="F42" s="20"/>
      <c r="G42" s="174">
        <f>E42+F42</f>
        <v>408</v>
      </c>
      <c r="H42" s="23"/>
      <c r="I42" s="23">
        <v>317</v>
      </c>
      <c r="J42" s="174">
        <v>725</v>
      </c>
      <c r="K42" s="3" t="s">
        <v>282</v>
      </c>
      <c r="L42" s="3" t="s">
        <v>240</v>
      </c>
      <c r="M42" s="3" t="s">
        <v>242</v>
      </c>
      <c r="N42" s="23">
        <f t="shared" si="1"/>
        <v>725</v>
      </c>
      <c r="O42" s="173"/>
      <c r="P42" s="66"/>
      <c r="Q42" s="107"/>
      <c r="R42" s="173"/>
      <c r="S42" s="66"/>
      <c r="T42" s="66"/>
      <c r="U42" s="66"/>
      <c r="V42" s="66"/>
      <c r="W42" s="66"/>
      <c r="X42" s="66"/>
      <c r="Y42" s="66"/>
    </row>
    <row r="43" spans="1:25" s="2" customFormat="1" ht="30" customHeight="1">
      <c r="A43" s="8"/>
      <c r="B43" s="8"/>
      <c r="C43" s="24" t="s">
        <v>84</v>
      </c>
      <c r="D43" s="77"/>
      <c r="E43" s="23">
        <f>E44+E45+E46+E47+E48+E49</f>
        <v>1321</v>
      </c>
      <c r="F43" s="23">
        <f>F44+F45+F46+F47+F48+F49</f>
        <v>0</v>
      </c>
      <c r="G43" s="23">
        <f>G44+G45+G46+G47+G48+G49</f>
        <v>1321</v>
      </c>
      <c r="H43" s="23"/>
      <c r="I43" s="23"/>
      <c r="J43" s="23">
        <f>J44+J45+J46+J47+J48+J49</f>
        <v>1321</v>
      </c>
      <c r="K43" s="8"/>
      <c r="L43" s="8"/>
      <c r="M43" s="8"/>
      <c r="N43" s="23">
        <f t="shared" si="1"/>
        <v>1321</v>
      </c>
      <c r="O43" s="176"/>
      <c r="P43" s="65"/>
      <c r="Q43" s="106"/>
      <c r="R43" s="176"/>
      <c r="S43" s="65"/>
      <c r="T43" s="65"/>
      <c r="U43" s="65"/>
      <c r="V43" s="65"/>
      <c r="W43" s="65"/>
      <c r="X43" s="65"/>
      <c r="Y43" s="65"/>
    </row>
    <row r="44" spans="1:25" ht="30" customHeight="1">
      <c r="A44" s="8">
        <v>28</v>
      </c>
      <c r="B44" s="3">
        <v>425221</v>
      </c>
      <c r="C44" s="78" t="s">
        <v>44</v>
      </c>
      <c r="D44" s="79"/>
      <c r="E44" s="75">
        <v>317</v>
      </c>
      <c r="F44" s="75"/>
      <c r="G44" s="174">
        <f aca="true" t="shared" si="2" ref="G44:G49">E44+F44</f>
        <v>317</v>
      </c>
      <c r="H44" s="23"/>
      <c r="I44" s="23"/>
      <c r="J44" s="174">
        <f aca="true" t="shared" si="3" ref="J44:J49">G44+H44</f>
        <v>317</v>
      </c>
      <c r="K44" s="3" t="s">
        <v>282</v>
      </c>
      <c r="L44" s="3" t="s">
        <v>240</v>
      </c>
      <c r="M44" s="3" t="s">
        <v>242</v>
      </c>
      <c r="N44" s="23">
        <f t="shared" si="1"/>
        <v>317</v>
      </c>
      <c r="O44" s="173"/>
      <c r="P44" s="66"/>
      <c r="Q44" s="107"/>
      <c r="R44" s="173"/>
      <c r="S44" s="66"/>
      <c r="T44" s="66"/>
      <c r="U44" s="66"/>
      <c r="V44" s="66"/>
      <c r="W44" s="66"/>
      <c r="X44" s="66"/>
      <c r="Y44" s="66"/>
    </row>
    <row r="45" spans="1:25" ht="30" customHeight="1">
      <c r="A45" s="8">
        <v>29</v>
      </c>
      <c r="B45" s="3">
        <v>425222</v>
      </c>
      <c r="C45" s="21" t="s">
        <v>211</v>
      </c>
      <c r="D45" s="79"/>
      <c r="E45" s="75">
        <v>204</v>
      </c>
      <c r="F45" s="75"/>
      <c r="G45" s="174">
        <f t="shared" si="2"/>
        <v>204</v>
      </c>
      <c r="H45" s="23"/>
      <c r="I45" s="23"/>
      <c r="J45" s="174">
        <f t="shared" si="3"/>
        <v>204</v>
      </c>
      <c r="K45" s="3" t="s">
        <v>282</v>
      </c>
      <c r="L45" s="3" t="s">
        <v>240</v>
      </c>
      <c r="M45" s="3" t="s">
        <v>242</v>
      </c>
      <c r="N45" s="23">
        <f t="shared" si="1"/>
        <v>204</v>
      </c>
      <c r="O45" s="173"/>
      <c r="P45" s="66"/>
      <c r="Q45" s="107"/>
      <c r="R45" s="173"/>
      <c r="S45" s="66"/>
      <c r="T45" s="66"/>
      <c r="U45" s="66"/>
      <c r="V45" s="66"/>
      <c r="W45" s="66"/>
      <c r="X45" s="66"/>
      <c r="Y45" s="66"/>
    </row>
    <row r="46" spans="1:25" ht="30" customHeight="1">
      <c r="A46" s="8">
        <v>30</v>
      </c>
      <c r="B46" s="3">
        <v>425223</v>
      </c>
      <c r="C46" s="21" t="s">
        <v>51</v>
      </c>
      <c r="D46" s="79"/>
      <c r="E46" s="75">
        <v>200</v>
      </c>
      <c r="F46" s="75"/>
      <c r="G46" s="174">
        <f t="shared" si="2"/>
        <v>200</v>
      </c>
      <c r="H46" s="23"/>
      <c r="I46" s="23"/>
      <c r="J46" s="174">
        <f t="shared" si="3"/>
        <v>200</v>
      </c>
      <c r="K46" s="3" t="s">
        <v>282</v>
      </c>
      <c r="L46" s="3" t="s">
        <v>240</v>
      </c>
      <c r="M46" s="3" t="s">
        <v>242</v>
      </c>
      <c r="N46" s="23">
        <f t="shared" si="1"/>
        <v>200</v>
      </c>
      <c r="O46" s="173"/>
      <c r="P46" s="66"/>
      <c r="Q46" s="107"/>
      <c r="R46" s="173"/>
      <c r="S46" s="66"/>
      <c r="T46" s="66"/>
      <c r="U46" s="66"/>
      <c r="V46" s="66"/>
      <c r="W46" s="66"/>
      <c r="X46" s="66"/>
      <c r="Y46" s="66"/>
    </row>
    <row r="47" spans="1:25" ht="30" customHeight="1">
      <c r="A47" s="8">
        <v>31</v>
      </c>
      <c r="B47" s="3">
        <v>425225</v>
      </c>
      <c r="C47" s="21" t="s">
        <v>45</v>
      </c>
      <c r="D47" s="79"/>
      <c r="E47" s="20">
        <v>100</v>
      </c>
      <c r="F47" s="20"/>
      <c r="G47" s="174">
        <f t="shared" si="2"/>
        <v>100</v>
      </c>
      <c r="H47" s="23"/>
      <c r="I47" s="23"/>
      <c r="J47" s="174">
        <f t="shared" si="3"/>
        <v>100</v>
      </c>
      <c r="K47" s="3" t="s">
        <v>282</v>
      </c>
      <c r="L47" s="3" t="s">
        <v>240</v>
      </c>
      <c r="M47" s="3" t="s">
        <v>242</v>
      </c>
      <c r="N47" s="23">
        <f t="shared" si="1"/>
        <v>100</v>
      </c>
      <c r="O47" s="173"/>
      <c r="P47" s="66"/>
      <c r="Q47" s="107"/>
      <c r="R47" s="173"/>
      <c r="S47" s="66"/>
      <c r="T47" s="66"/>
      <c r="U47" s="66"/>
      <c r="V47" s="66"/>
      <c r="W47" s="66"/>
      <c r="X47" s="66"/>
      <c r="Y47" s="66"/>
    </row>
    <row r="48" spans="1:25" ht="30" customHeight="1">
      <c r="A48" s="8">
        <v>32</v>
      </c>
      <c r="B48" s="3">
        <v>425227</v>
      </c>
      <c r="C48" s="21" t="s">
        <v>46</v>
      </c>
      <c r="D48" s="79"/>
      <c r="E48" s="20">
        <v>100</v>
      </c>
      <c r="F48" s="20"/>
      <c r="G48" s="174">
        <f t="shared" si="2"/>
        <v>100</v>
      </c>
      <c r="H48" s="23"/>
      <c r="I48" s="23"/>
      <c r="J48" s="174">
        <f t="shared" si="3"/>
        <v>100</v>
      </c>
      <c r="K48" s="3" t="s">
        <v>282</v>
      </c>
      <c r="L48" s="3" t="s">
        <v>240</v>
      </c>
      <c r="M48" s="3" t="s">
        <v>242</v>
      </c>
      <c r="N48" s="23">
        <f t="shared" si="1"/>
        <v>100</v>
      </c>
      <c r="O48" s="173"/>
      <c r="P48" s="66"/>
      <c r="Q48" s="107"/>
      <c r="R48" s="173"/>
      <c r="S48" s="66"/>
      <c r="T48" s="66"/>
      <c r="U48" s="66"/>
      <c r="V48" s="66"/>
      <c r="W48" s="66"/>
      <c r="X48" s="66"/>
      <c r="Y48" s="66"/>
    </row>
    <row r="49" spans="1:25" ht="30" customHeight="1">
      <c r="A49" s="8">
        <v>33</v>
      </c>
      <c r="B49" s="3">
        <v>425229</v>
      </c>
      <c r="C49" s="21" t="s">
        <v>85</v>
      </c>
      <c r="D49" s="79"/>
      <c r="E49" s="20">
        <v>400</v>
      </c>
      <c r="F49" s="20"/>
      <c r="G49" s="174">
        <f t="shared" si="2"/>
        <v>400</v>
      </c>
      <c r="H49" s="23"/>
      <c r="I49" s="23"/>
      <c r="J49" s="174">
        <f t="shared" si="3"/>
        <v>400</v>
      </c>
      <c r="K49" s="3" t="s">
        <v>282</v>
      </c>
      <c r="L49" s="3" t="s">
        <v>240</v>
      </c>
      <c r="M49" s="3" t="s">
        <v>242</v>
      </c>
      <c r="N49" s="23">
        <f t="shared" si="1"/>
        <v>400</v>
      </c>
      <c r="O49" s="173"/>
      <c r="P49" s="66"/>
      <c r="Q49" s="107"/>
      <c r="R49" s="173"/>
      <c r="S49" s="66"/>
      <c r="T49" s="66"/>
      <c r="U49" s="66"/>
      <c r="V49" s="66"/>
      <c r="W49" s="66"/>
      <c r="X49" s="66"/>
      <c r="Y49" s="66"/>
    </row>
    <row r="50" spans="1:25" ht="30" customHeight="1">
      <c r="A50" s="8"/>
      <c r="B50" s="36"/>
      <c r="C50" s="24" t="s">
        <v>149</v>
      </c>
      <c r="D50" s="79"/>
      <c r="E50" s="6">
        <f>E51</f>
        <v>400</v>
      </c>
      <c r="F50" s="6">
        <f>F51</f>
        <v>0</v>
      </c>
      <c r="G50" s="23">
        <f>G51</f>
        <v>400</v>
      </c>
      <c r="H50" s="23"/>
      <c r="I50" s="23"/>
      <c r="J50" s="23">
        <f>J51</f>
        <v>400</v>
      </c>
      <c r="K50" s="3"/>
      <c r="L50" s="3"/>
      <c r="M50" s="3"/>
      <c r="N50" s="23">
        <f t="shared" si="1"/>
        <v>400</v>
      </c>
      <c r="O50" s="173"/>
      <c r="P50" s="66"/>
      <c r="Q50" s="107"/>
      <c r="R50" s="173"/>
      <c r="S50" s="66"/>
      <c r="T50" s="66"/>
      <c r="U50" s="66"/>
      <c r="V50" s="66"/>
      <c r="W50" s="66"/>
      <c r="X50" s="66"/>
      <c r="Y50" s="66"/>
    </row>
    <row r="51" spans="1:25" ht="48.75" customHeight="1">
      <c r="A51" s="8">
        <v>34</v>
      </c>
      <c r="B51" s="3">
        <v>425291</v>
      </c>
      <c r="C51" s="21" t="s">
        <v>183</v>
      </c>
      <c r="D51" s="79"/>
      <c r="E51" s="75">
        <v>400</v>
      </c>
      <c r="F51" s="75"/>
      <c r="G51" s="174">
        <f>E51+F51</f>
        <v>400</v>
      </c>
      <c r="H51" s="23"/>
      <c r="I51" s="23"/>
      <c r="J51" s="174">
        <f>G51+H51</f>
        <v>400</v>
      </c>
      <c r="K51" s="3" t="s">
        <v>282</v>
      </c>
      <c r="L51" s="3" t="s">
        <v>240</v>
      </c>
      <c r="M51" s="3" t="s">
        <v>242</v>
      </c>
      <c r="N51" s="23">
        <f t="shared" si="1"/>
        <v>400</v>
      </c>
      <c r="O51" s="173"/>
      <c r="P51" s="66"/>
      <c r="Q51" s="107"/>
      <c r="R51" s="173"/>
      <c r="S51" s="66"/>
      <c r="T51" s="66"/>
      <c r="U51" s="66"/>
      <c r="V51" s="66"/>
      <c r="W51" s="66"/>
      <c r="X51" s="66"/>
      <c r="Y51" s="66"/>
    </row>
    <row r="52" spans="1:25" ht="30" customHeight="1">
      <c r="A52" s="8"/>
      <c r="B52" s="8"/>
      <c r="C52" s="24" t="s">
        <v>88</v>
      </c>
      <c r="D52" s="76"/>
      <c r="E52" s="111">
        <f>E53+E57+E60+E66+E70+E74+E76</f>
        <v>75790</v>
      </c>
      <c r="F52" s="111">
        <f>F53+F57+F60+F66+F70+F74+F76</f>
        <v>0</v>
      </c>
      <c r="G52" s="23">
        <f>G53+G57+G60+G63+G66+G70+G74+G76</f>
        <v>76506</v>
      </c>
      <c r="H52" s="23">
        <f>H70</f>
        <v>10</v>
      </c>
      <c r="I52" s="23"/>
      <c r="J52" s="23">
        <f>J53+J57+J60+J63+J66+J70+J74+J76</f>
        <v>76506</v>
      </c>
      <c r="K52" s="3"/>
      <c r="L52" s="3"/>
      <c r="M52" s="3"/>
      <c r="N52" s="23">
        <f t="shared" si="1"/>
        <v>76506</v>
      </c>
      <c r="O52" s="173"/>
      <c r="P52" s="66"/>
      <c r="Q52" s="107"/>
      <c r="R52" s="173"/>
      <c r="S52" s="66"/>
      <c r="T52" s="66"/>
      <c r="U52" s="66"/>
      <c r="V52" s="66"/>
      <c r="W52" s="66"/>
      <c r="X52" s="66"/>
      <c r="Y52" s="66"/>
    </row>
    <row r="53" spans="1:25" s="2" customFormat="1" ht="30" customHeight="1">
      <c r="A53" s="8"/>
      <c r="B53" s="8"/>
      <c r="C53" s="24" t="s">
        <v>89</v>
      </c>
      <c r="D53" s="80"/>
      <c r="E53" s="6">
        <f>E54+E55+E56</f>
        <v>750</v>
      </c>
      <c r="F53" s="6">
        <f>F56</f>
        <v>0</v>
      </c>
      <c r="G53" s="23">
        <f>G54+G55+G56</f>
        <v>750</v>
      </c>
      <c r="H53" s="23"/>
      <c r="I53" s="23"/>
      <c r="J53" s="23">
        <f>J54+J55+J56</f>
        <v>750</v>
      </c>
      <c r="K53" s="8"/>
      <c r="L53" s="3" t="s">
        <v>240</v>
      </c>
      <c r="M53" s="3" t="s">
        <v>242</v>
      </c>
      <c r="N53" s="23">
        <f t="shared" si="1"/>
        <v>750</v>
      </c>
      <c r="O53" s="176"/>
      <c r="P53" s="65"/>
      <c r="Q53" s="106"/>
      <c r="R53" s="176"/>
      <c r="S53" s="65"/>
      <c r="T53" s="65"/>
      <c r="U53" s="65"/>
      <c r="V53" s="65"/>
      <c r="W53" s="65"/>
      <c r="X53" s="65"/>
      <c r="Y53" s="65"/>
    </row>
    <row r="54" spans="1:25" s="2" customFormat="1" ht="30" customHeight="1">
      <c r="A54" s="8">
        <v>35</v>
      </c>
      <c r="B54" s="3">
        <v>426121</v>
      </c>
      <c r="C54" s="21" t="s">
        <v>182</v>
      </c>
      <c r="D54" s="8"/>
      <c r="E54" s="20">
        <v>150</v>
      </c>
      <c r="F54" s="6"/>
      <c r="G54" s="174">
        <f>E54+F54</f>
        <v>150</v>
      </c>
      <c r="H54" s="23"/>
      <c r="I54" s="23"/>
      <c r="J54" s="174">
        <f>G54+H54</f>
        <v>150</v>
      </c>
      <c r="K54" s="3" t="s">
        <v>282</v>
      </c>
      <c r="L54" s="3" t="s">
        <v>240</v>
      </c>
      <c r="M54" s="3" t="s">
        <v>242</v>
      </c>
      <c r="N54" s="23">
        <f t="shared" si="1"/>
        <v>150</v>
      </c>
      <c r="O54" s="176"/>
      <c r="P54" s="65"/>
      <c r="Q54" s="106"/>
      <c r="R54" s="176"/>
      <c r="S54" s="65"/>
      <c r="T54" s="65"/>
      <c r="U54" s="65"/>
      <c r="V54" s="65"/>
      <c r="W54" s="65"/>
      <c r="X54" s="65"/>
      <c r="Y54" s="65"/>
    </row>
    <row r="55" spans="1:25" s="2" customFormat="1" ht="30" customHeight="1">
      <c r="A55" s="8">
        <v>36</v>
      </c>
      <c r="B55" s="3">
        <v>426124</v>
      </c>
      <c r="C55" s="21" t="s">
        <v>90</v>
      </c>
      <c r="D55" s="8"/>
      <c r="E55" s="20">
        <v>350</v>
      </c>
      <c r="F55" s="6"/>
      <c r="G55" s="174">
        <f>E55+F55</f>
        <v>350</v>
      </c>
      <c r="H55" s="23"/>
      <c r="I55" s="23"/>
      <c r="J55" s="174">
        <f>G55+H55</f>
        <v>350</v>
      </c>
      <c r="K55" s="3" t="s">
        <v>282</v>
      </c>
      <c r="L55" s="3" t="s">
        <v>240</v>
      </c>
      <c r="M55" s="3" t="s">
        <v>242</v>
      </c>
      <c r="N55" s="23">
        <f t="shared" si="1"/>
        <v>350</v>
      </c>
      <c r="O55" s="176"/>
      <c r="P55" s="65"/>
      <c r="Q55" s="106"/>
      <c r="R55" s="176"/>
      <c r="S55" s="65"/>
      <c r="T55" s="65"/>
      <c r="U55" s="65"/>
      <c r="V55" s="65"/>
      <c r="W55" s="65"/>
      <c r="X55" s="65"/>
      <c r="Y55" s="65"/>
    </row>
    <row r="56" spans="1:25" ht="42.75" customHeight="1" thickBot="1">
      <c r="A56" s="8">
        <v>37</v>
      </c>
      <c r="B56" s="3">
        <v>426191</v>
      </c>
      <c r="C56" s="81" t="s">
        <v>171</v>
      </c>
      <c r="D56" s="76"/>
      <c r="E56" s="20">
        <v>250</v>
      </c>
      <c r="F56" s="20"/>
      <c r="G56" s="174">
        <f>E56+F56</f>
        <v>250</v>
      </c>
      <c r="H56" s="23"/>
      <c r="I56" s="23"/>
      <c r="J56" s="174">
        <f>G56+H56</f>
        <v>250</v>
      </c>
      <c r="K56" s="3" t="s">
        <v>282</v>
      </c>
      <c r="L56" s="3" t="s">
        <v>240</v>
      </c>
      <c r="M56" s="3" t="s">
        <v>242</v>
      </c>
      <c r="N56" s="23">
        <f t="shared" si="1"/>
        <v>250</v>
      </c>
      <c r="O56" s="173"/>
      <c r="P56" s="66"/>
      <c r="Q56" s="107"/>
      <c r="R56" s="173"/>
      <c r="S56" s="66"/>
      <c r="T56" s="66"/>
      <c r="U56" s="66"/>
      <c r="V56" s="66"/>
      <c r="W56" s="66"/>
      <c r="X56" s="66"/>
      <c r="Y56" s="66"/>
    </row>
    <row r="57" spans="1:25" s="2" customFormat="1" ht="30" customHeight="1">
      <c r="A57" s="8"/>
      <c r="B57" s="8"/>
      <c r="C57" s="24" t="s">
        <v>91</v>
      </c>
      <c r="D57" s="80"/>
      <c r="E57" s="6">
        <f>E58+E59</f>
        <v>133</v>
      </c>
      <c r="F57" s="6">
        <f>F58+F59</f>
        <v>0</v>
      </c>
      <c r="G57" s="23">
        <f>G58+G59</f>
        <v>133</v>
      </c>
      <c r="H57" s="23"/>
      <c r="I57" s="23"/>
      <c r="J57" s="23">
        <f>J58+J59</f>
        <v>133</v>
      </c>
      <c r="K57" s="8"/>
      <c r="L57" s="3"/>
      <c r="M57" s="8"/>
      <c r="N57" s="23">
        <f t="shared" si="1"/>
        <v>133</v>
      </c>
      <c r="O57" s="176"/>
      <c r="P57" s="65"/>
      <c r="Q57" s="106"/>
      <c r="R57" s="176"/>
      <c r="S57" s="65"/>
      <c r="T57" s="65"/>
      <c r="U57" s="65"/>
      <c r="V57" s="65"/>
      <c r="W57" s="65"/>
      <c r="X57" s="65"/>
      <c r="Y57" s="65"/>
    </row>
    <row r="58" spans="1:25" ht="30" customHeight="1">
      <c r="A58" s="8">
        <v>38</v>
      </c>
      <c r="B58" s="3">
        <v>426211</v>
      </c>
      <c r="C58" s="21" t="s">
        <v>92</v>
      </c>
      <c r="D58" s="76"/>
      <c r="E58" s="20">
        <v>50</v>
      </c>
      <c r="F58" s="20"/>
      <c r="G58" s="174">
        <f>E58+F58</f>
        <v>50</v>
      </c>
      <c r="H58" s="23"/>
      <c r="I58" s="23"/>
      <c r="J58" s="174">
        <f>G58+H58</f>
        <v>50</v>
      </c>
      <c r="K58" s="3" t="s">
        <v>282</v>
      </c>
      <c r="L58" s="3" t="s">
        <v>240</v>
      </c>
      <c r="M58" s="3" t="s">
        <v>242</v>
      </c>
      <c r="N58" s="23">
        <f t="shared" si="1"/>
        <v>50</v>
      </c>
      <c r="O58" s="173"/>
      <c r="P58" s="66"/>
      <c r="Q58" s="107"/>
      <c r="R58" s="173"/>
      <c r="S58" s="66"/>
      <c r="T58" s="66"/>
      <c r="U58" s="66"/>
      <c r="V58" s="66"/>
      <c r="W58" s="66"/>
      <c r="X58" s="66"/>
      <c r="Y58" s="66"/>
    </row>
    <row r="59" spans="1:25" ht="30" customHeight="1">
      <c r="A59" s="8">
        <v>39</v>
      </c>
      <c r="B59" s="3">
        <v>426221</v>
      </c>
      <c r="C59" s="21" t="s">
        <v>93</v>
      </c>
      <c r="D59" s="76"/>
      <c r="E59" s="75">
        <v>83</v>
      </c>
      <c r="F59" s="75"/>
      <c r="G59" s="174">
        <f>E59+F59</f>
        <v>83</v>
      </c>
      <c r="H59" s="23"/>
      <c r="I59" s="23"/>
      <c r="J59" s="174">
        <f>G59+H59</f>
        <v>83</v>
      </c>
      <c r="K59" s="3" t="s">
        <v>282</v>
      </c>
      <c r="L59" s="3" t="s">
        <v>240</v>
      </c>
      <c r="M59" s="3" t="s">
        <v>242</v>
      </c>
      <c r="N59" s="23">
        <f t="shared" si="1"/>
        <v>83</v>
      </c>
      <c r="O59" s="173"/>
      <c r="P59" s="66"/>
      <c r="Q59" s="107"/>
      <c r="R59" s="173"/>
      <c r="S59" s="66"/>
      <c r="T59" s="66"/>
      <c r="U59" s="66"/>
      <c r="V59" s="66"/>
      <c r="W59" s="66"/>
      <c r="X59" s="66"/>
      <c r="Y59" s="66"/>
    </row>
    <row r="60" spans="1:25" s="2" customFormat="1" ht="30" customHeight="1">
      <c r="A60" s="8"/>
      <c r="B60" s="8"/>
      <c r="C60" s="24" t="s">
        <v>94</v>
      </c>
      <c r="D60" s="8"/>
      <c r="E60" s="25">
        <f>E61+E62</f>
        <v>680</v>
      </c>
      <c r="F60" s="25">
        <f>F61+F62</f>
        <v>0</v>
      </c>
      <c r="G60" s="23">
        <f>G61+G62</f>
        <v>680</v>
      </c>
      <c r="H60" s="23"/>
      <c r="I60" s="23"/>
      <c r="J60" s="23">
        <f>J61+J62</f>
        <v>680</v>
      </c>
      <c r="K60" s="8"/>
      <c r="L60" s="8"/>
      <c r="M60" s="8"/>
      <c r="N60" s="23">
        <f t="shared" si="1"/>
        <v>680</v>
      </c>
      <c r="O60" s="176"/>
      <c r="P60" s="65"/>
      <c r="Q60" s="106"/>
      <c r="R60" s="176"/>
      <c r="S60" s="65"/>
      <c r="T60" s="65"/>
      <c r="U60" s="65"/>
      <c r="V60" s="65"/>
      <c r="W60" s="65"/>
      <c r="X60" s="65"/>
      <c r="Y60" s="65"/>
    </row>
    <row r="61" spans="1:25" ht="30" customHeight="1">
      <c r="A61" s="8">
        <v>40</v>
      </c>
      <c r="B61" s="3">
        <v>426311</v>
      </c>
      <c r="C61" s="21" t="s">
        <v>95</v>
      </c>
      <c r="D61" s="6"/>
      <c r="E61" s="75">
        <v>350</v>
      </c>
      <c r="F61" s="75"/>
      <c r="G61" s="174">
        <f>E61+F61</f>
        <v>350</v>
      </c>
      <c r="H61" s="23"/>
      <c r="I61" s="23"/>
      <c r="J61" s="174">
        <f>G61+H61</f>
        <v>350</v>
      </c>
      <c r="K61" s="3" t="s">
        <v>282</v>
      </c>
      <c r="L61" s="3" t="s">
        <v>240</v>
      </c>
      <c r="M61" s="3" t="s">
        <v>242</v>
      </c>
      <c r="N61" s="23">
        <f t="shared" si="1"/>
        <v>350</v>
      </c>
      <c r="O61" s="173"/>
      <c r="P61" s="66"/>
      <c r="Q61" s="107"/>
      <c r="R61" s="173"/>
      <c r="S61" s="66"/>
      <c r="T61" s="66"/>
      <c r="U61" s="66"/>
      <c r="V61" s="66"/>
      <c r="W61" s="66"/>
      <c r="X61" s="66"/>
      <c r="Y61" s="66"/>
    </row>
    <row r="62" spans="1:25" ht="30" customHeight="1">
      <c r="A62" s="8">
        <v>41</v>
      </c>
      <c r="B62" s="3">
        <v>426312</v>
      </c>
      <c r="C62" s="21" t="s">
        <v>96</v>
      </c>
      <c r="D62" s="3"/>
      <c r="E62" s="75">
        <v>330</v>
      </c>
      <c r="F62" s="75"/>
      <c r="G62" s="174">
        <f>E62+F62</f>
        <v>330</v>
      </c>
      <c r="H62" s="23"/>
      <c r="I62" s="23"/>
      <c r="J62" s="174">
        <f>G62+H62</f>
        <v>330</v>
      </c>
      <c r="K62" s="3" t="s">
        <v>282</v>
      </c>
      <c r="L62" s="3" t="s">
        <v>240</v>
      </c>
      <c r="M62" s="3" t="s">
        <v>242</v>
      </c>
      <c r="N62" s="23">
        <f t="shared" si="1"/>
        <v>330</v>
      </c>
      <c r="O62" s="173"/>
      <c r="P62" s="66"/>
      <c r="Q62" s="107"/>
      <c r="R62" s="173"/>
      <c r="S62" s="66"/>
      <c r="T62" s="66"/>
      <c r="U62" s="66"/>
      <c r="V62" s="66"/>
      <c r="W62" s="66"/>
      <c r="X62" s="66"/>
      <c r="Y62" s="66"/>
    </row>
    <row r="63" spans="1:25" ht="30" customHeight="1">
      <c r="A63" s="8"/>
      <c r="B63" s="3"/>
      <c r="C63" s="24" t="s">
        <v>97</v>
      </c>
      <c r="D63" s="6"/>
      <c r="E63" s="23">
        <f>+E64+E65</f>
        <v>600</v>
      </c>
      <c r="F63" s="75"/>
      <c r="G63" s="23">
        <f>G64+G65</f>
        <v>600</v>
      </c>
      <c r="H63" s="23"/>
      <c r="I63" s="23"/>
      <c r="J63" s="23">
        <f>J64+J65</f>
        <v>600</v>
      </c>
      <c r="K63" s="3"/>
      <c r="L63" s="3"/>
      <c r="M63" s="3"/>
      <c r="N63" s="23">
        <f t="shared" si="1"/>
        <v>600</v>
      </c>
      <c r="O63" s="173"/>
      <c r="P63" s="66"/>
      <c r="Q63" s="107"/>
      <c r="R63" s="173"/>
      <c r="S63" s="66"/>
      <c r="T63" s="66"/>
      <c r="U63" s="66"/>
      <c r="V63" s="66"/>
      <c r="W63" s="66"/>
      <c r="X63" s="66"/>
      <c r="Y63" s="66"/>
    </row>
    <row r="64" spans="1:25" ht="30" customHeight="1">
      <c r="A64" s="8">
        <v>42</v>
      </c>
      <c r="B64" s="3">
        <v>426413</v>
      </c>
      <c r="C64" s="21" t="s">
        <v>7</v>
      </c>
      <c r="D64" s="24"/>
      <c r="E64" s="33">
        <v>300</v>
      </c>
      <c r="F64" s="75"/>
      <c r="G64" s="174">
        <v>300</v>
      </c>
      <c r="H64" s="23"/>
      <c r="I64" s="23"/>
      <c r="J64" s="174">
        <v>300</v>
      </c>
      <c r="K64" s="3" t="s">
        <v>282</v>
      </c>
      <c r="L64" s="3" t="s">
        <v>240</v>
      </c>
      <c r="M64" s="3" t="s">
        <v>242</v>
      </c>
      <c r="N64" s="23">
        <f t="shared" si="1"/>
        <v>300</v>
      </c>
      <c r="O64" s="173"/>
      <c r="P64" s="66"/>
      <c r="Q64" s="107"/>
      <c r="R64" s="173"/>
      <c r="S64" s="66"/>
      <c r="T64" s="66"/>
      <c r="U64" s="66"/>
      <c r="V64" s="66"/>
      <c r="W64" s="66"/>
      <c r="X64" s="66"/>
      <c r="Y64" s="66"/>
    </row>
    <row r="65" spans="1:25" ht="30" customHeight="1">
      <c r="A65" s="8">
        <v>43</v>
      </c>
      <c r="B65" s="3">
        <v>426491</v>
      </c>
      <c r="C65" s="21" t="s">
        <v>98</v>
      </c>
      <c r="D65" s="24"/>
      <c r="E65" s="33">
        <v>300</v>
      </c>
      <c r="F65" s="75"/>
      <c r="G65" s="174">
        <v>300</v>
      </c>
      <c r="H65" s="23"/>
      <c r="I65" s="23"/>
      <c r="J65" s="174">
        <v>300</v>
      </c>
      <c r="K65" s="3" t="s">
        <v>282</v>
      </c>
      <c r="L65" s="3" t="s">
        <v>240</v>
      </c>
      <c r="M65" s="3" t="s">
        <v>242</v>
      </c>
      <c r="N65" s="23">
        <f t="shared" si="1"/>
        <v>300</v>
      </c>
      <c r="O65" s="173"/>
      <c r="P65" s="66"/>
      <c r="Q65" s="107"/>
      <c r="R65" s="173"/>
      <c r="S65" s="66"/>
      <c r="T65" s="66"/>
      <c r="U65" s="66"/>
      <c r="V65" s="66"/>
      <c r="W65" s="66"/>
      <c r="X65" s="66"/>
      <c r="Y65" s="66"/>
    </row>
    <row r="66" spans="1:25" s="2" customFormat="1" ht="30" customHeight="1">
      <c r="A66" s="8"/>
      <c r="B66" s="8"/>
      <c r="C66" s="24" t="s">
        <v>99</v>
      </c>
      <c r="D66" s="8"/>
      <c r="E66" s="25">
        <f>E67+E68+E69</f>
        <v>696</v>
      </c>
      <c r="F66" s="25">
        <f>F67+F68+F69</f>
        <v>0</v>
      </c>
      <c r="G66" s="23">
        <f>G67+G68+G69</f>
        <v>696</v>
      </c>
      <c r="H66" s="23"/>
      <c r="I66" s="23"/>
      <c r="J66" s="23">
        <f>J67+J68+J69</f>
        <v>696</v>
      </c>
      <c r="K66" s="8"/>
      <c r="L66" s="8"/>
      <c r="M66" s="8"/>
      <c r="N66" s="23">
        <f t="shared" si="1"/>
        <v>696</v>
      </c>
      <c r="O66" s="176"/>
      <c r="P66" s="65"/>
      <c r="Q66" s="106"/>
      <c r="R66" s="176"/>
      <c r="S66" s="65"/>
      <c r="T66" s="65"/>
      <c r="U66" s="65"/>
      <c r="V66" s="65"/>
      <c r="W66" s="65"/>
      <c r="X66" s="65"/>
      <c r="Y66" s="65"/>
    </row>
    <row r="67" spans="1:25" ht="30" customHeight="1">
      <c r="A67" s="8">
        <v>44</v>
      </c>
      <c r="B67" s="3">
        <v>426531</v>
      </c>
      <c r="C67" s="21" t="s">
        <v>18</v>
      </c>
      <c r="D67" s="3"/>
      <c r="E67" s="75">
        <v>208</v>
      </c>
      <c r="F67" s="75"/>
      <c r="G67" s="174">
        <f>E67+F67</f>
        <v>208</v>
      </c>
      <c r="H67" s="23"/>
      <c r="I67" s="23"/>
      <c r="J67" s="174">
        <f>G67+H67</f>
        <v>208</v>
      </c>
      <c r="K67" s="3" t="s">
        <v>282</v>
      </c>
      <c r="L67" s="3" t="s">
        <v>240</v>
      </c>
      <c r="M67" s="3" t="s">
        <v>242</v>
      </c>
      <c r="N67" s="23">
        <f t="shared" si="1"/>
        <v>208</v>
      </c>
      <c r="O67" s="173"/>
      <c r="P67" s="66"/>
      <c r="Q67" s="107"/>
      <c r="R67" s="173"/>
      <c r="S67" s="66"/>
      <c r="T67" s="66"/>
      <c r="U67" s="66"/>
      <c r="V67" s="66"/>
      <c r="W67" s="66"/>
      <c r="X67" s="66"/>
      <c r="Y67" s="66"/>
    </row>
    <row r="68" spans="1:25" ht="30" customHeight="1">
      <c r="A68" s="8">
        <v>45</v>
      </c>
      <c r="B68" s="3">
        <v>426541</v>
      </c>
      <c r="C68" s="21" t="s">
        <v>19</v>
      </c>
      <c r="D68" s="3"/>
      <c r="E68" s="75">
        <v>208</v>
      </c>
      <c r="F68" s="75"/>
      <c r="G68" s="174">
        <f>E68+F68</f>
        <v>208</v>
      </c>
      <c r="H68" s="23"/>
      <c r="I68" s="23"/>
      <c r="J68" s="174">
        <f>G68+H68</f>
        <v>208</v>
      </c>
      <c r="K68" s="3" t="s">
        <v>282</v>
      </c>
      <c r="L68" s="3" t="s">
        <v>240</v>
      </c>
      <c r="M68" s="3" t="s">
        <v>242</v>
      </c>
      <c r="N68" s="23">
        <f t="shared" si="1"/>
        <v>208</v>
      </c>
      <c r="O68" s="173"/>
      <c r="P68" s="66"/>
      <c r="Q68" s="107"/>
      <c r="R68" s="173"/>
      <c r="S68" s="66"/>
      <c r="T68" s="66"/>
      <c r="U68" s="66"/>
      <c r="V68" s="66"/>
      <c r="W68" s="66"/>
      <c r="X68" s="66"/>
      <c r="Y68" s="66"/>
    </row>
    <row r="69" spans="1:25" ht="30" customHeight="1">
      <c r="A69" s="8">
        <v>46</v>
      </c>
      <c r="B69" s="3">
        <v>426591</v>
      </c>
      <c r="C69" s="21" t="s">
        <v>100</v>
      </c>
      <c r="D69" s="76"/>
      <c r="E69" s="20">
        <v>280</v>
      </c>
      <c r="F69" s="20"/>
      <c r="G69" s="174">
        <f>E69+F69</f>
        <v>280</v>
      </c>
      <c r="H69" s="23"/>
      <c r="I69" s="23"/>
      <c r="J69" s="174">
        <f>G69+H69</f>
        <v>280</v>
      </c>
      <c r="K69" s="3" t="s">
        <v>282</v>
      </c>
      <c r="L69" s="3" t="s">
        <v>240</v>
      </c>
      <c r="M69" s="3" t="s">
        <v>242</v>
      </c>
      <c r="N69" s="23">
        <f t="shared" si="1"/>
        <v>280</v>
      </c>
      <c r="O69" s="173"/>
      <c r="P69" s="66"/>
      <c r="Q69" s="107"/>
      <c r="R69" s="173"/>
      <c r="S69" s="66"/>
      <c r="T69" s="66"/>
      <c r="U69" s="66"/>
      <c r="V69" s="66"/>
      <c r="W69" s="66"/>
      <c r="X69" s="66"/>
      <c r="Y69" s="66"/>
    </row>
    <row r="70" spans="1:25" s="2" customFormat="1" ht="30" customHeight="1">
      <c r="A70" s="8"/>
      <c r="B70" s="8"/>
      <c r="C70" s="24" t="s">
        <v>101</v>
      </c>
      <c r="D70" s="80"/>
      <c r="E70" s="25">
        <f>E72+E71</f>
        <v>72025</v>
      </c>
      <c r="F70" s="25">
        <f>F72+F71</f>
        <v>0</v>
      </c>
      <c r="G70" s="23">
        <f>G71+G72+G73</f>
        <v>72083</v>
      </c>
      <c r="H70" s="23">
        <f>H71+H73</f>
        <v>10</v>
      </c>
      <c r="I70" s="23"/>
      <c r="J70" s="23">
        <f>J71+J72+J73</f>
        <v>72083</v>
      </c>
      <c r="K70" s="8"/>
      <c r="L70" s="8"/>
      <c r="M70" s="8"/>
      <c r="N70" s="23">
        <f t="shared" si="1"/>
        <v>72083</v>
      </c>
      <c r="O70" s="176"/>
      <c r="P70" s="65"/>
      <c r="Q70" s="106"/>
      <c r="R70" s="176"/>
      <c r="S70" s="65"/>
      <c r="T70" s="65"/>
      <c r="U70" s="65"/>
      <c r="V70" s="65"/>
      <c r="W70" s="65"/>
      <c r="X70" s="65"/>
      <c r="Y70" s="65"/>
    </row>
    <row r="71" spans="1:25" s="2" customFormat="1" ht="30" customHeight="1">
      <c r="A71" s="8">
        <v>47</v>
      </c>
      <c r="B71" s="3">
        <v>426751</v>
      </c>
      <c r="C71" s="21" t="s">
        <v>187</v>
      </c>
      <c r="D71" s="80"/>
      <c r="E71" s="75">
        <v>72000</v>
      </c>
      <c r="F71" s="75"/>
      <c r="G71" s="174">
        <v>72000</v>
      </c>
      <c r="H71" s="23"/>
      <c r="I71" s="23"/>
      <c r="J71" s="174">
        <v>72000</v>
      </c>
      <c r="K71" s="3" t="s">
        <v>283</v>
      </c>
      <c r="L71" s="3" t="s">
        <v>240</v>
      </c>
      <c r="M71" s="3" t="s">
        <v>242</v>
      </c>
      <c r="N71" s="23">
        <f t="shared" si="1"/>
        <v>72000</v>
      </c>
      <c r="O71" s="176"/>
      <c r="P71" s="65"/>
      <c r="Q71" s="106"/>
      <c r="R71" s="176"/>
      <c r="S71" s="65"/>
      <c r="T71" s="65"/>
      <c r="U71" s="65"/>
      <c r="V71" s="65"/>
      <c r="W71" s="65"/>
      <c r="X71" s="65"/>
      <c r="Y71" s="65"/>
    </row>
    <row r="72" spans="1:25" ht="30" customHeight="1">
      <c r="A72" s="8">
        <v>48</v>
      </c>
      <c r="B72" s="3">
        <v>4267511</v>
      </c>
      <c r="C72" s="21" t="s">
        <v>37</v>
      </c>
      <c r="D72" s="3"/>
      <c r="E72" s="75">
        <v>25</v>
      </c>
      <c r="F72" s="75"/>
      <c r="G72" s="174">
        <v>83</v>
      </c>
      <c r="H72" s="23"/>
      <c r="I72" s="23"/>
      <c r="J72" s="174">
        <v>83</v>
      </c>
      <c r="K72" s="3" t="s">
        <v>282</v>
      </c>
      <c r="L72" s="3" t="s">
        <v>240</v>
      </c>
      <c r="M72" s="3" t="s">
        <v>242</v>
      </c>
      <c r="N72" s="23">
        <f t="shared" si="1"/>
        <v>83</v>
      </c>
      <c r="O72" s="173"/>
      <c r="P72" s="66"/>
      <c r="Q72" s="107"/>
      <c r="R72" s="173"/>
      <c r="S72" s="66"/>
      <c r="T72" s="66"/>
      <c r="U72" s="66"/>
      <c r="V72" s="66"/>
      <c r="W72" s="66"/>
      <c r="X72" s="66"/>
      <c r="Y72" s="66"/>
    </row>
    <row r="73" spans="1:25" ht="30" customHeight="1">
      <c r="A73" s="8">
        <v>49</v>
      </c>
      <c r="B73" s="3">
        <v>42675111</v>
      </c>
      <c r="C73" s="21" t="s">
        <v>256</v>
      </c>
      <c r="D73" s="3"/>
      <c r="E73" s="75"/>
      <c r="F73" s="75"/>
      <c r="G73" s="174">
        <v>0</v>
      </c>
      <c r="H73" s="23">
        <v>10</v>
      </c>
      <c r="I73" s="23"/>
      <c r="J73" s="174">
        <v>0</v>
      </c>
      <c r="K73" s="3"/>
      <c r="L73" s="3"/>
      <c r="M73" s="3"/>
      <c r="N73" s="23">
        <f t="shared" si="1"/>
        <v>0</v>
      </c>
      <c r="O73" s="173"/>
      <c r="P73" s="66"/>
      <c r="Q73" s="107"/>
      <c r="R73" s="173"/>
      <c r="S73" s="66"/>
      <c r="T73" s="66"/>
      <c r="U73" s="66"/>
      <c r="V73" s="66"/>
      <c r="W73" s="66"/>
      <c r="X73" s="66"/>
      <c r="Y73" s="66"/>
    </row>
    <row r="74" spans="1:25" ht="30" customHeight="1">
      <c r="A74" s="8"/>
      <c r="B74" s="8"/>
      <c r="C74" s="24" t="s">
        <v>111</v>
      </c>
      <c r="D74" s="8"/>
      <c r="E74" s="25">
        <f>E75</f>
        <v>83</v>
      </c>
      <c r="F74" s="25">
        <f>F75</f>
        <v>0</v>
      </c>
      <c r="G74" s="23">
        <f>G75</f>
        <v>83</v>
      </c>
      <c r="H74" s="23"/>
      <c r="I74" s="23"/>
      <c r="J74" s="23">
        <f>J75</f>
        <v>83</v>
      </c>
      <c r="K74" s="8"/>
      <c r="L74" s="8"/>
      <c r="M74" s="8"/>
      <c r="N74" s="23">
        <f t="shared" si="1"/>
        <v>83</v>
      </c>
      <c r="O74" s="173"/>
      <c r="P74" s="66"/>
      <c r="Q74" s="107"/>
      <c r="R74" s="173"/>
      <c r="S74" s="66"/>
      <c r="T74" s="66"/>
      <c r="U74" s="66"/>
      <c r="V74" s="66"/>
      <c r="W74" s="66"/>
      <c r="X74" s="66"/>
      <c r="Y74" s="66"/>
    </row>
    <row r="75" spans="1:25" s="2" customFormat="1" ht="30" customHeight="1">
      <c r="A75" s="8">
        <v>50</v>
      </c>
      <c r="B75" s="3">
        <v>426829</v>
      </c>
      <c r="C75" s="21" t="s">
        <v>186</v>
      </c>
      <c r="D75" s="3"/>
      <c r="E75" s="75">
        <v>83</v>
      </c>
      <c r="F75" s="75"/>
      <c r="G75" s="174">
        <f>E75+F75</f>
        <v>83</v>
      </c>
      <c r="H75" s="23"/>
      <c r="I75" s="23"/>
      <c r="J75" s="174">
        <f>G75+H75</f>
        <v>83</v>
      </c>
      <c r="K75" s="3" t="s">
        <v>282</v>
      </c>
      <c r="L75" s="3" t="s">
        <v>240</v>
      </c>
      <c r="M75" s="3" t="s">
        <v>242</v>
      </c>
      <c r="N75" s="23">
        <f aca="true" t="shared" si="4" ref="N75:N100">J75</f>
        <v>83</v>
      </c>
      <c r="O75" s="176"/>
      <c r="P75" s="65"/>
      <c r="Q75" s="106"/>
      <c r="R75" s="176"/>
      <c r="S75" s="65"/>
      <c r="T75" s="65"/>
      <c r="U75" s="65"/>
      <c r="V75" s="65"/>
      <c r="W75" s="65"/>
      <c r="X75" s="65"/>
      <c r="Y75" s="65"/>
    </row>
    <row r="76" spans="1:25" ht="30" customHeight="1">
      <c r="A76" s="8"/>
      <c r="B76" s="8"/>
      <c r="C76" s="24" t="s">
        <v>113</v>
      </c>
      <c r="D76" s="8"/>
      <c r="E76" s="19">
        <f>E79+E80+E81+E77+E78</f>
        <v>1423</v>
      </c>
      <c r="F76" s="19">
        <f>F79+F80+F81</f>
        <v>0</v>
      </c>
      <c r="G76" s="23">
        <f>G77+G78+G79+G80+G81</f>
        <v>1481</v>
      </c>
      <c r="H76" s="23"/>
      <c r="I76" s="23"/>
      <c r="J76" s="23">
        <f>J77+J78+J79+J80+J81</f>
        <v>1481</v>
      </c>
      <c r="K76" s="8"/>
      <c r="L76" s="8"/>
      <c r="M76" s="8"/>
      <c r="N76" s="23">
        <f t="shared" si="4"/>
        <v>1481</v>
      </c>
      <c r="O76" s="173"/>
      <c r="P76" s="66"/>
      <c r="Q76" s="107"/>
      <c r="R76" s="173"/>
      <c r="S76" s="66"/>
      <c r="T76" s="66"/>
      <c r="U76" s="66"/>
      <c r="V76" s="66"/>
      <c r="W76" s="66"/>
      <c r="X76" s="66"/>
      <c r="Y76" s="66"/>
    </row>
    <row r="77" spans="1:25" ht="30" customHeight="1">
      <c r="A77" s="8">
        <v>51</v>
      </c>
      <c r="B77" s="3">
        <v>426911</v>
      </c>
      <c r="C77" s="21" t="s">
        <v>32</v>
      </c>
      <c r="D77" s="6"/>
      <c r="E77" s="33">
        <v>370</v>
      </c>
      <c r="F77" s="19"/>
      <c r="G77" s="174">
        <f>E77</f>
        <v>370</v>
      </c>
      <c r="H77" s="23"/>
      <c r="I77" s="23"/>
      <c r="J77" s="174">
        <f>G77</f>
        <v>370</v>
      </c>
      <c r="K77" s="3" t="s">
        <v>282</v>
      </c>
      <c r="L77" s="3" t="s">
        <v>240</v>
      </c>
      <c r="M77" s="3" t="s">
        <v>242</v>
      </c>
      <c r="N77" s="23">
        <f t="shared" si="4"/>
        <v>370</v>
      </c>
      <c r="O77" s="173"/>
      <c r="P77" s="66"/>
      <c r="Q77" s="107"/>
      <c r="R77" s="173"/>
      <c r="S77" s="66"/>
      <c r="T77" s="66"/>
      <c r="U77" s="66"/>
      <c r="V77" s="66"/>
      <c r="W77" s="66"/>
      <c r="X77" s="66"/>
      <c r="Y77" s="66"/>
    </row>
    <row r="78" spans="1:25" ht="30" customHeight="1">
      <c r="A78" s="8">
        <v>52</v>
      </c>
      <c r="B78" s="3">
        <v>426912</v>
      </c>
      <c r="C78" s="21" t="s">
        <v>150</v>
      </c>
      <c r="D78" s="6"/>
      <c r="E78" s="33">
        <v>370</v>
      </c>
      <c r="F78" s="19"/>
      <c r="G78" s="174">
        <f>E78</f>
        <v>370</v>
      </c>
      <c r="H78" s="23"/>
      <c r="I78" s="23"/>
      <c r="J78" s="174">
        <f>G78</f>
        <v>370</v>
      </c>
      <c r="K78" s="3" t="s">
        <v>282</v>
      </c>
      <c r="L78" s="3" t="s">
        <v>240</v>
      </c>
      <c r="M78" s="3" t="s">
        <v>242</v>
      </c>
      <c r="N78" s="23">
        <f t="shared" si="4"/>
        <v>370</v>
      </c>
      <c r="O78" s="173"/>
      <c r="P78" s="66"/>
      <c r="Q78" s="107"/>
      <c r="R78" s="173"/>
      <c r="S78" s="66"/>
      <c r="T78" s="66"/>
      <c r="U78" s="66"/>
      <c r="V78" s="66"/>
      <c r="W78" s="66"/>
      <c r="X78" s="66"/>
      <c r="Y78" s="66"/>
    </row>
    <row r="79" spans="1:25" ht="30" customHeight="1">
      <c r="A79" s="8">
        <v>53</v>
      </c>
      <c r="B79" s="3">
        <v>426913</v>
      </c>
      <c r="C79" s="21" t="s">
        <v>21</v>
      </c>
      <c r="D79" s="76"/>
      <c r="E79" s="75">
        <v>292</v>
      </c>
      <c r="F79" s="75"/>
      <c r="G79" s="174">
        <v>350</v>
      </c>
      <c r="H79" s="23"/>
      <c r="I79" s="23"/>
      <c r="J79" s="174">
        <v>350</v>
      </c>
      <c r="K79" s="3" t="s">
        <v>282</v>
      </c>
      <c r="L79" s="3" t="s">
        <v>240</v>
      </c>
      <c r="M79" s="3" t="s">
        <v>242</v>
      </c>
      <c r="N79" s="23">
        <f t="shared" si="4"/>
        <v>350</v>
      </c>
      <c r="O79" s="173"/>
      <c r="P79" s="66"/>
      <c r="Q79" s="107"/>
      <c r="R79" s="173"/>
      <c r="S79" s="66"/>
      <c r="T79" s="66"/>
      <c r="U79" s="66"/>
      <c r="V79" s="66"/>
      <c r="W79" s="66"/>
      <c r="X79" s="66"/>
      <c r="Y79" s="66"/>
    </row>
    <row r="80" spans="1:25" ht="30" customHeight="1">
      <c r="A80" s="8">
        <v>54</v>
      </c>
      <c r="B80" s="3">
        <v>426914</v>
      </c>
      <c r="C80" s="21" t="s">
        <v>20</v>
      </c>
      <c r="D80" s="76"/>
      <c r="E80" s="75">
        <v>58</v>
      </c>
      <c r="F80" s="75"/>
      <c r="G80" s="174">
        <f>E80+F80</f>
        <v>58</v>
      </c>
      <c r="H80" s="23"/>
      <c r="I80" s="23"/>
      <c r="J80" s="174">
        <f>G80+H80</f>
        <v>58</v>
      </c>
      <c r="K80" s="3" t="s">
        <v>282</v>
      </c>
      <c r="L80" s="3" t="s">
        <v>240</v>
      </c>
      <c r="M80" s="3" t="s">
        <v>242</v>
      </c>
      <c r="N80" s="23">
        <f t="shared" si="4"/>
        <v>58</v>
      </c>
      <c r="O80" s="173"/>
      <c r="P80" s="66"/>
      <c r="Q80" s="107"/>
      <c r="R80" s="173"/>
      <c r="S80" s="66"/>
      <c r="T80" s="66"/>
      <c r="U80" s="66"/>
      <c r="V80" s="66"/>
      <c r="W80" s="66"/>
      <c r="X80" s="66"/>
      <c r="Y80" s="66"/>
    </row>
    <row r="81" spans="1:25" ht="30" customHeight="1">
      <c r="A81" s="8">
        <v>55</v>
      </c>
      <c r="B81" s="3">
        <v>426915</v>
      </c>
      <c r="C81" s="21" t="s">
        <v>170</v>
      </c>
      <c r="D81" s="76"/>
      <c r="E81" s="75">
        <v>333</v>
      </c>
      <c r="F81" s="75"/>
      <c r="G81" s="174">
        <f>E81+F81</f>
        <v>333</v>
      </c>
      <c r="H81" s="23"/>
      <c r="I81" s="23"/>
      <c r="J81" s="174">
        <f>G81+H81</f>
        <v>333</v>
      </c>
      <c r="K81" s="3" t="s">
        <v>282</v>
      </c>
      <c r="L81" s="3" t="s">
        <v>240</v>
      </c>
      <c r="M81" s="3" t="s">
        <v>242</v>
      </c>
      <c r="N81" s="23">
        <f t="shared" si="4"/>
        <v>333</v>
      </c>
      <c r="O81" s="173"/>
      <c r="P81" s="66"/>
      <c r="Q81" s="107"/>
      <c r="R81" s="173"/>
      <c r="S81" s="66"/>
      <c r="T81" s="66"/>
      <c r="U81" s="66"/>
      <c r="V81" s="66"/>
      <c r="W81" s="66"/>
      <c r="X81" s="66"/>
      <c r="Y81" s="66"/>
    </row>
    <row r="82" spans="1:25" ht="30" customHeight="1">
      <c r="A82" s="8"/>
      <c r="B82" s="8"/>
      <c r="C82" s="24" t="s">
        <v>184</v>
      </c>
      <c r="D82" s="3"/>
      <c r="E82" s="111">
        <f>E83+E88</f>
        <v>1609</v>
      </c>
      <c r="F82" s="111">
        <f>F83+F88</f>
        <v>0</v>
      </c>
      <c r="G82" s="23">
        <f>G83+G86+G88+G96+G99</f>
        <v>3089</v>
      </c>
      <c r="H82" s="23">
        <f>H83</f>
        <v>0</v>
      </c>
      <c r="I82" s="23"/>
      <c r="J82" s="23">
        <f>J83+J86+J88+J96+J99</f>
        <v>3089</v>
      </c>
      <c r="K82" s="3"/>
      <c r="L82" s="3"/>
      <c r="M82" s="3"/>
      <c r="N82" s="23">
        <f t="shared" si="4"/>
        <v>3089</v>
      </c>
      <c r="O82" s="173"/>
      <c r="P82" s="66"/>
      <c r="Q82" s="107"/>
      <c r="R82" s="173"/>
      <c r="S82" s="66"/>
      <c r="T82" s="66"/>
      <c r="U82" s="66"/>
      <c r="V82" s="66"/>
      <c r="W82" s="66"/>
      <c r="X82" s="66"/>
      <c r="Y82" s="66"/>
    </row>
    <row r="83" spans="1:25" ht="30" customHeight="1">
      <c r="A83" s="8"/>
      <c r="B83" s="8"/>
      <c r="C83" s="24" t="s">
        <v>116</v>
      </c>
      <c r="D83" s="8"/>
      <c r="E83" s="6">
        <f>E84++E85</f>
        <v>627</v>
      </c>
      <c r="F83" s="6">
        <f>F84++F85</f>
        <v>0</v>
      </c>
      <c r="G83" s="23">
        <f>G84+G85</f>
        <v>627</v>
      </c>
      <c r="H83" s="23"/>
      <c r="I83" s="23"/>
      <c r="J83" s="23">
        <f>J84+J85</f>
        <v>627</v>
      </c>
      <c r="K83" s="8"/>
      <c r="L83" s="3"/>
      <c r="M83" s="3"/>
      <c r="N83" s="23">
        <f t="shared" si="4"/>
        <v>627</v>
      </c>
      <c r="O83" s="173"/>
      <c r="P83" s="66"/>
      <c r="Q83" s="107"/>
      <c r="R83" s="173"/>
      <c r="S83" s="66"/>
      <c r="T83" s="66"/>
      <c r="U83" s="66"/>
      <c r="V83" s="66"/>
      <c r="W83" s="66"/>
      <c r="X83" s="66"/>
      <c r="Y83" s="66"/>
    </row>
    <row r="84" spans="1:25" s="2" customFormat="1" ht="30" customHeight="1">
      <c r="A84" s="8">
        <v>56</v>
      </c>
      <c r="B84" s="3">
        <v>512211</v>
      </c>
      <c r="C84" s="21" t="s">
        <v>10</v>
      </c>
      <c r="D84" s="3"/>
      <c r="E84" s="20">
        <v>410</v>
      </c>
      <c r="F84" s="20"/>
      <c r="G84" s="174">
        <f>E84+F84</f>
        <v>410</v>
      </c>
      <c r="H84" s="23"/>
      <c r="I84" s="23"/>
      <c r="J84" s="174">
        <f>G84+H84</f>
        <v>410</v>
      </c>
      <c r="K84" s="3" t="s">
        <v>282</v>
      </c>
      <c r="L84" s="3" t="s">
        <v>240</v>
      </c>
      <c r="M84" s="3" t="s">
        <v>242</v>
      </c>
      <c r="N84" s="23">
        <f t="shared" si="4"/>
        <v>410</v>
      </c>
      <c r="O84" s="176"/>
      <c r="P84" s="65"/>
      <c r="Q84" s="106"/>
      <c r="R84" s="176"/>
      <c r="S84" s="65"/>
      <c r="T84" s="65"/>
      <c r="U84" s="65"/>
      <c r="V84" s="65"/>
      <c r="W84" s="65"/>
      <c r="X84" s="65"/>
      <c r="Y84" s="65"/>
    </row>
    <row r="85" spans="1:25" ht="29.25" customHeight="1">
      <c r="A85" s="8">
        <v>57</v>
      </c>
      <c r="B85" s="3">
        <v>512212</v>
      </c>
      <c r="C85" s="21" t="s">
        <v>40</v>
      </c>
      <c r="D85" s="3"/>
      <c r="E85" s="20">
        <v>217</v>
      </c>
      <c r="F85" s="20"/>
      <c r="G85" s="174">
        <f>E85+F85</f>
        <v>217</v>
      </c>
      <c r="H85" s="23"/>
      <c r="I85" s="23"/>
      <c r="J85" s="174">
        <f>G85+H85</f>
        <v>217</v>
      </c>
      <c r="K85" s="3" t="s">
        <v>282</v>
      </c>
      <c r="L85" s="3" t="s">
        <v>240</v>
      </c>
      <c r="M85" s="3" t="s">
        <v>242</v>
      </c>
      <c r="N85" s="23">
        <f t="shared" si="4"/>
        <v>217</v>
      </c>
      <c r="O85" s="173"/>
      <c r="P85" s="66"/>
      <c r="Q85" s="107"/>
      <c r="R85" s="173"/>
      <c r="S85" s="66"/>
      <c r="T85" s="66"/>
      <c r="U85" s="66"/>
      <c r="V85" s="66"/>
      <c r="W85" s="66"/>
      <c r="X85" s="66"/>
      <c r="Y85" s="66"/>
    </row>
    <row r="86" spans="1:25" ht="29.25" customHeight="1">
      <c r="A86" s="8"/>
      <c r="B86" s="177"/>
      <c r="C86" s="24" t="s">
        <v>34</v>
      </c>
      <c r="D86" s="3"/>
      <c r="E86" s="20"/>
      <c r="F86" s="20"/>
      <c r="G86" s="23">
        <f>G87</f>
        <v>200</v>
      </c>
      <c r="H86" s="23">
        <f>H87+H88</f>
        <v>0</v>
      </c>
      <c r="I86" s="23"/>
      <c r="J86" s="23">
        <f>J87</f>
        <v>200</v>
      </c>
      <c r="K86" s="3" t="s">
        <v>282</v>
      </c>
      <c r="L86" s="3" t="s">
        <v>240</v>
      </c>
      <c r="M86" s="3" t="s">
        <v>242</v>
      </c>
      <c r="N86" s="23">
        <f>J86</f>
        <v>200</v>
      </c>
      <c r="O86" s="173"/>
      <c r="P86" s="66"/>
      <c r="Q86" s="107"/>
      <c r="R86" s="173"/>
      <c r="S86" s="66"/>
      <c r="T86" s="66"/>
      <c r="U86" s="66"/>
      <c r="V86" s="66"/>
      <c r="W86" s="66"/>
      <c r="X86" s="66"/>
      <c r="Y86" s="66"/>
    </row>
    <row r="87" spans="1:25" ht="29.25" customHeight="1">
      <c r="A87" s="8">
        <v>58</v>
      </c>
      <c r="B87" s="177">
        <v>512411</v>
      </c>
      <c r="C87" s="21" t="s">
        <v>34</v>
      </c>
      <c r="D87" s="3"/>
      <c r="E87" s="20"/>
      <c r="F87" s="20"/>
      <c r="G87" s="174">
        <v>200</v>
      </c>
      <c r="H87" s="174"/>
      <c r="I87" s="174"/>
      <c r="J87" s="174">
        <v>200</v>
      </c>
      <c r="K87" s="3" t="s">
        <v>282</v>
      </c>
      <c r="L87" s="3" t="s">
        <v>240</v>
      </c>
      <c r="M87" s="3" t="s">
        <v>242</v>
      </c>
      <c r="N87" s="23">
        <f>J87</f>
        <v>200</v>
      </c>
      <c r="O87" s="173"/>
      <c r="P87" s="66"/>
      <c r="Q87" s="107"/>
      <c r="R87" s="173"/>
      <c r="S87" s="66"/>
      <c r="T87" s="66"/>
      <c r="U87" s="66"/>
      <c r="V87" s="66"/>
      <c r="W87" s="66"/>
      <c r="X87" s="66"/>
      <c r="Y87" s="66"/>
    </row>
    <row r="88" spans="1:25" ht="33" customHeight="1">
      <c r="A88" s="8"/>
      <c r="B88" s="8"/>
      <c r="C88" s="24" t="s">
        <v>118</v>
      </c>
      <c r="D88" s="24"/>
      <c r="E88" s="6">
        <f>E90+E91+E92</f>
        <v>982</v>
      </c>
      <c r="F88" s="6">
        <f>F90</f>
        <v>0</v>
      </c>
      <c r="G88" s="23">
        <f>G89+G90+G91+G92</f>
        <v>1062</v>
      </c>
      <c r="H88" s="23"/>
      <c r="I88" s="23"/>
      <c r="J88" s="23">
        <f>G88+H88</f>
        <v>1062</v>
      </c>
      <c r="K88" s="23"/>
      <c r="L88" s="8"/>
      <c r="M88" s="8"/>
      <c r="N88" s="23">
        <f t="shared" si="4"/>
        <v>1062</v>
      </c>
      <c r="O88" s="173"/>
      <c r="P88" s="66"/>
      <c r="Q88" s="107"/>
      <c r="R88" s="173"/>
      <c r="S88" s="66"/>
      <c r="T88" s="66"/>
      <c r="U88" s="66"/>
      <c r="V88" s="66"/>
      <c r="W88" s="66"/>
      <c r="X88" s="66"/>
      <c r="Y88" s="66"/>
    </row>
    <row r="89" spans="1:25" ht="33" customHeight="1">
      <c r="A89" s="8">
        <v>59</v>
      </c>
      <c r="B89" s="177">
        <v>512231</v>
      </c>
      <c r="C89" s="21" t="s">
        <v>119</v>
      </c>
      <c r="D89" s="24"/>
      <c r="E89" s="6"/>
      <c r="F89" s="6"/>
      <c r="G89" s="174">
        <v>80</v>
      </c>
      <c r="H89" s="23"/>
      <c r="I89" s="23"/>
      <c r="J89" s="174">
        <f>G89+H89</f>
        <v>80</v>
      </c>
      <c r="K89" s="3" t="s">
        <v>282</v>
      </c>
      <c r="L89" s="3" t="s">
        <v>240</v>
      </c>
      <c r="M89" s="3" t="s">
        <v>242</v>
      </c>
      <c r="N89" s="23">
        <f>J89</f>
        <v>80</v>
      </c>
      <c r="O89" s="173"/>
      <c r="P89" s="66"/>
      <c r="Q89" s="107"/>
      <c r="R89" s="173"/>
      <c r="S89" s="66"/>
      <c r="T89" s="66"/>
      <c r="U89" s="66"/>
      <c r="V89" s="66"/>
      <c r="W89" s="66"/>
      <c r="X89" s="66"/>
      <c r="Y89" s="66"/>
    </row>
    <row r="90" spans="1:18" s="2" customFormat="1" ht="29.25" customHeight="1">
      <c r="A90" s="8">
        <v>60</v>
      </c>
      <c r="B90" s="3">
        <v>512232</v>
      </c>
      <c r="C90" s="21" t="s">
        <v>13</v>
      </c>
      <c r="D90" s="3"/>
      <c r="E90" s="20">
        <v>42</v>
      </c>
      <c r="F90" s="20"/>
      <c r="G90" s="174">
        <f>E90+F90</f>
        <v>42</v>
      </c>
      <c r="H90" s="23"/>
      <c r="I90" s="23"/>
      <c r="J90" s="174">
        <f>G90+H90</f>
        <v>42</v>
      </c>
      <c r="K90" s="3" t="s">
        <v>282</v>
      </c>
      <c r="L90" s="3" t="s">
        <v>240</v>
      </c>
      <c r="M90" s="3" t="s">
        <v>242</v>
      </c>
      <c r="N90" s="23">
        <f t="shared" si="4"/>
        <v>42</v>
      </c>
      <c r="O90" s="175"/>
      <c r="R90" s="175"/>
    </row>
    <row r="91" spans="1:18" s="2" customFormat="1" ht="29.25" customHeight="1">
      <c r="A91" s="8">
        <v>61</v>
      </c>
      <c r="B91" s="76">
        <v>512251</v>
      </c>
      <c r="C91" s="74" t="s">
        <v>121</v>
      </c>
      <c r="D91" s="20"/>
      <c r="E91" s="75">
        <v>450</v>
      </c>
      <c r="F91" s="20"/>
      <c r="G91" s="174">
        <v>450</v>
      </c>
      <c r="H91" s="23"/>
      <c r="I91" s="23"/>
      <c r="J91" s="174">
        <v>450</v>
      </c>
      <c r="K91" s="3" t="s">
        <v>282</v>
      </c>
      <c r="L91" s="3" t="s">
        <v>240</v>
      </c>
      <c r="M91" s="3" t="s">
        <v>242</v>
      </c>
      <c r="N91" s="23">
        <f t="shared" si="4"/>
        <v>450</v>
      </c>
      <c r="O91" s="175"/>
      <c r="R91" s="175"/>
    </row>
    <row r="92" spans="1:18" s="2" customFormat="1" ht="29.25" customHeight="1">
      <c r="A92" s="8">
        <v>62</v>
      </c>
      <c r="B92" s="3">
        <v>5122511</v>
      </c>
      <c r="C92" s="21" t="s">
        <v>39</v>
      </c>
      <c r="D92" s="20"/>
      <c r="E92" s="75">
        <v>490</v>
      </c>
      <c r="F92" s="20"/>
      <c r="G92" s="174">
        <v>490</v>
      </c>
      <c r="H92" s="23"/>
      <c r="I92" s="23"/>
      <c r="J92" s="174">
        <v>490</v>
      </c>
      <c r="K92" s="3" t="s">
        <v>282</v>
      </c>
      <c r="L92" s="3" t="s">
        <v>240</v>
      </c>
      <c r="M92" s="3" t="s">
        <v>242</v>
      </c>
      <c r="N92" s="23">
        <f t="shared" si="4"/>
        <v>490</v>
      </c>
      <c r="O92" s="175"/>
      <c r="R92" s="175"/>
    </row>
    <row r="93" spans="1:18" s="2" customFormat="1" ht="32.25" customHeight="1" hidden="1">
      <c r="A93" s="8"/>
      <c r="B93" s="3"/>
      <c r="C93" s="21"/>
      <c r="D93" s="3"/>
      <c r="E93" s="20"/>
      <c r="F93" s="20"/>
      <c r="G93" s="20"/>
      <c r="H93" s="20"/>
      <c r="I93" s="20"/>
      <c r="J93" s="20"/>
      <c r="K93" s="20"/>
      <c r="L93" s="20"/>
      <c r="M93" s="20"/>
      <c r="N93" s="23">
        <f t="shared" si="4"/>
        <v>0</v>
      </c>
      <c r="O93" s="178"/>
      <c r="P93" s="179"/>
      <c r="Q93" s="180"/>
      <c r="R93" s="175"/>
    </row>
    <row r="94" spans="1:28" ht="24.75" customHeight="1" hidden="1">
      <c r="A94" s="8"/>
      <c r="B94" s="3"/>
      <c r="C94" s="21"/>
      <c r="D94" s="3"/>
      <c r="E94" s="20"/>
      <c r="F94" s="20"/>
      <c r="G94" s="20"/>
      <c r="H94" s="20"/>
      <c r="I94" s="20"/>
      <c r="J94" s="20"/>
      <c r="K94" s="20"/>
      <c r="L94" s="20"/>
      <c r="M94" s="20"/>
      <c r="N94" s="23">
        <f t="shared" si="4"/>
        <v>0</v>
      </c>
      <c r="O94" s="178"/>
      <c r="P94" s="179"/>
      <c r="Q94" s="180"/>
      <c r="R94" s="173"/>
      <c r="S94" s="66"/>
      <c r="T94" s="67"/>
      <c r="U94" s="66"/>
      <c r="V94" s="66"/>
      <c r="W94" s="66"/>
      <c r="X94" s="66"/>
      <c r="Y94" s="66"/>
      <c r="Z94" s="66"/>
      <c r="AA94" s="66"/>
      <c r="AB94" s="66"/>
    </row>
    <row r="95" spans="1:28" ht="24" customHeight="1" hidden="1">
      <c r="A95" s="8"/>
      <c r="B95" s="82"/>
      <c r="C95" s="82"/>
      <c r="D95" s="82"/>
      <c r="E95" s="82"/>
      <c r="F95" s="82"/>
      <c r="K95" s="82"/>
      <c r="L95" s="82"/>
      <c r="M95" s="82"/>
      <c r="N95" s="23">
        <f t="shared" si="4"/>
        <v>0</v>
      </c>
      <c r="O95" s="130"/>
      <c r="R95" s="173"/>
      <c r="S95" s="66"/>
      <c r="T95" s="67"/>
      <c r="U95" s="66"/>
      <c r="V95" s="66"/>
      <c r="W95" s="66"/>
      <c r="X95" s="66"/>
      <c r="Y95" s="66"/>
      <c r="Z95" s="66"/>
      <c r="AA95" s="66"/>
      <c r="AB95" s="66"/>
    </row>
    <row r="96" spans="1:25" ht="33" customHeight="1">
      <c r="A96" s="8"/>
      <c r="B96" s="8"/>
      <c r="C96" s="24" t="s">
        <v>255</v>
      </c>
      <c r="D96" s="24"/>
      <c r="E96" s="6" t="e">
        <f>E97+#REF!+#REF!</f>
        <v>#REF!</v>
      </c>
      <c r="F96" s="6">
        <f>F97</f>
        <v>0</v>
      </c>
      <c r="G96" s="23">
        <f>G97+G98</f>
        <v>500</v>
      </c>
      <c r="H96" s="23">
        <f>H97+H98</f>
        <v>0</v>
      </c>
      <c r="I96" s="23"/>
      <c r="J96" s="23">
        <f>J97+J98</f>
        <v>500</v>
      </c>
      <c r="K96" s="23"/>
      <c r="L96" s="8"/>
      <c r="M96" s="8"/>
      <c r="N96" s="23">
        <f t="shared" si="4"/>
        <v>500</v>
      </c>
      <c r="O96" s="173"/>
      <c r="P96" s="66"/>
      <c r="Q96" s="107"/>
      <c r="R96" s="173"/>
      <c r="S96" s="66"/>
      <c r="T96" s="66"/>
      <c r="U96" s="66"/>
      <c r="V96" s="66"/>
      <c r="W96" s="66"/>
      <c r="X96" s="66"/>
      <c r="Y96" s="66"/>
    </row>
    <row r="97" spans="1:28" ht="30" customHeight="1">
      <c r="A97" s="8">
        <v>63</v>
      </c>
      <c r="B97" s="109">
        <v>512531</v>
      </c>
      <c r="C97" s="21" t="s">
        <v>22</v>
      </c>
      <c r="D97" s="20"/>
      <c r="E97" s="82"/>
      <c r="F97" s="82"/>
      <c r="G97" s="174">
        <v>250</v>
      </c>
      <c r="H97" s="23"/>
      <c r="I97" s="23"/>
      <c r="J97" s="174">
        <v>250</v>
      </c>
      <c r="K97" s="3" t="s">
        <v>282</v>
      </c>
      <c r="L97" s="3" t="s">
        <v>240</v>
      </c>
      <c r="M97" s="3" t="s">
        <v>242</v>
      </c>
      <c r="N97" s="23">
        <f t="shared" si="4"/>
        <v>250</v>
      </c>
      <c r="O97" s="130"/>
      <c r="R97" s="173"/>
      <c r="S97" s="66"/>
      <c r="T97" s="67"/>
      <c r="U97" s="66"/>
      <c r="V97" s="66"/>
      <c r="W97" s="66"/>
      <c r="X97" s="66"/>
      <c r="Y97" s="66"/>
      <c r="Z97" s="66"/>
      <c r="AA97" s="66"/>
      <c r="AB97" s="66"/>
    </row>
    <row r="98" spans="1:28" ht="30" customHeight="1">
      <c r="A98" s="8">
        <v>64</v>
      </c>
      <c r="B98" s="109">
        <v>512811</v>
      </c>
      <c r="C98" s="21" t="s">
        <v>125</v>
      </c>
      <c r="D98" s="20"/>
      <c r="E98" s="82"/>
      <c r="F98" s="82"/>
      <c r="G98" s="174">
        <v>250</v>
      </c>
      <c r="H98" s="23"/>
      <c r="I98" s="23"/>
      <c r="J98" s="174">
        <v>250</v>
      </c>
      <c r="K98" s="3" t="s">
        <v>282</v>
      </c>
      <c r="L98" s="3" t="s">
        <v>240</v>
      </c>
      <c r="M98" s="3" t="s">
        <v>242</v>
      </c>
      <c r="N98" s="23">
        <f t="shared" si="4"/>
        <v>250</v>
      </c>
      <c r="O98" s="130"/>
      <c r="R98" s="173"/>
      <c r="S98" s="66"/>
      <c r="T98" s="67"/>
      <c r="U98" s="66"/>
      <c r="V98" s="66"/>
      <c r="W98" s="66"/>
      <c r="X98" s="66"/>
      <c r="Y98" s="66"/>
      <c r="Z98" s="66"/>
      <c r="AA98" s="66"/>
      <c r="AB98" s="66"/>
    </row>
    <row r="99" spans="1:28" ht="30" customHeight="1">
      <c r="A99" s="8"/>
      <c r="B99" s="109"/>
      <c r="C99" s="24" t="s">
        <v>43</v>
      </c>
      <c r="D99" s="20"/>
      <c r="E99" s="82"/>
      <c r="F99" s="82"/>
      <c r="G99" s="23">
        <f>G100</f>
        <v>700</v>
      </c>
      <c r="H99" s="23">
        <f>H100</f>
        <v>0</v>
      </c>
      <c r="I99" s="23"/>
      <c r="J99" s="23">
        <f>J100</f>
        <v>700</v>
      </c>
      <c r="K99" s="3"/>
      <c r="L99" s="3"/>
      <c r="M99" s="3"/>
      <c r="N99" s="23">
        <f t="shared" si="4"/>
        <v>700</v>
      </c>
      <c r="O99" s="130"/>
      <c r="R99" s="173"/>
      <c r="S99" s="66"/>
      <c r="T99" s="67"/>
      <c r="U99" s="66"/>
      <c r="V99" s="66"/>
      <c r="W99" s="66"/>
      <c r="X99" s="66"/>
      <c r="Y99" s="66"/>
      <c r="Z99" s="66"/>
      <c r="AA99" s="66"/>
      <c r="AB99" s="66"/>
    </row>
    <row r="100" spans="1:19" s="134" customFormat="1" ht="30.75" customHeight="1">
      <c r="A100" s="8">
        <v>65</v>
      </c>
      <c r="B100" s="110">
        <v>515111</v>
      </c>
      <c r="C100" s="21" t="s">
        <v>42</v>
      </c>
      <c r="D100" s="20"/>
      <c r="E100" s="87"/>
      <c r="F100" s="87"/>
      <c r="G100" s="174">
        <v>700</v>
      </c>
      <c r="H100" s="111"/>
      <c r="I100" s="111"/>
      <c r="J100" s="174">
        <v>700</v>
      </c>
      <c r="K100" s="3" t="s">
        <v>282</v>
      </c>
      <c r="L100" s="3" t="s">
        <v>240</v>
      </c>
      <c r="M100" s="3" t="s">
        <v>242</v>
      </c>
      <c r="N100" s="23">
        <f t="shared" si="4"/>
        <v>700</v>
      </c>
      <c r="O100" s="132"/>
      <c r="P100" s="132"/>
      <c r="Q100" s="132"/>
      <c r="R100" s="132"/>
      <c r="S100" s="181"/>
    </row>
    <row r="101" spans="1:19" s="82" customFormat="1" ht="13.5">
      <c r="A101" s="86"/>
      <c r="B101" s="87"/>
      <c r="C101" s="85"/>
      <c r="D101" s="85"/>
      <c r="E101" s="85"/>
      <c r="F101" s="86"/>
      <c r="G101" s="86"/>
      <c r="H101" s="224"/>
      <c r="I101" s="224"/>
      <c r="J101" s="224"/>
      <c r="K101" s="224"/>
      <c r="L101" s="221"/>
      <c r="M101" s="221"/>
      <c r="N101" s="221"/>
      <c r="O101" s="221"/>
      <c r="P101" s="221"/>
      <c r="Q101" s="221"/>
      <c r="R101" s="221"/>
      <c r="S101" s="130"/>
    </row>
    <row r="102" spans="1:19" s="134" customFormat="1" ht="18" customHeight="1">
      <c r="A102" s="195"/>
      <c r="B102" s="87"/>
      <c r="C102" s="182" t="s">
        <v>286</v>
      </c>
      <c r="D102" s="183"/>
      <c r="E102" s="183"/>
      <c r="F102" s="184"/>
      <c r="G102" s="184"/>
      <c r="H102" s="184"/>
      <c r="I102" s="184"/>
      <c r="J102" s="184"/>
      <c r="K102" s="234"/>
      <c r="L102" s="234"/>
      <c r="M102" s="234"/>
      <c r="N102" s="229"/>
      <c r="O102" s="229"/>
      <c r="P102" s="229"/>
      <c r="Q102" s="229"/>
      <c r="R102" s="229"/>
      <c r="S102" s="181"/>
    </row>
    <row r="103" spans="1:19" s="134" customFormat="1" ht="18" customHeight="1">
      <c r="A103" s="195"/>
      <c r="B103" s="87"/>
      <c r="C103" s="182" t="s">
        <v>286</v>
      </c>
      <c r="D103" s="196"/>
      <c r="E103" s="196"/>
      <c r="F103" s="184"/>
      <c r="G103" s="184"/>
      <c r="H103" s="184"/>
      <c r="I103" s="184"/>
      <c r="J103" s="184"/>
      <c r="K103" s="234"/>
      <c r="L103" s="234"/>
      <c r="M103" s="234"/>
      <c r="N103" s="229"/>
      <c r="O103" s="229"/>
      <c r="P103" s="229"/>
      <c r="Q103" s="229"/>
      <c r="R103" s="229"/>
      <c r="S103" s="181"/>
    </row>
    <row r="104" spans="1:19" s="241" customFormat="1" ht="18" customHeight="1">
      <c r="A104" s="235"/>
      <c r="B104" s="86"/>
      <c r="C104" s="242" t="s">
        <v>286</v>
      </c>
      <c r="D104" s="201"/>
      <c r="E104" s="201"/>
      <c r="F104" s="243"/>
      <c r="G104" s="243"/>
      <c r="H104" s="243"/>
      <c r="I104" s="243"/>
      <c r="J104" s="243"/>
      <c r="K104" s="220" t="s">
        <v>302</v>
      </c>
      <c r="L104" s="220"/>
      <c r="M104" s="220"/>
      <c r="N104" s="207"/>
      <c r="O104" s="207"/>
      <c r="P104" s="207"/>
      <c r="Q104" s="207"/>
      <c r="R104" s="207"/>
      <c r="S104" s="240"/>
    </row>
    <row r="105" spans="1:18" s="241" customFormat="1" ht="18" customHeight="1">
      <c r="A105" s="86"/>
      <c r="B105" s="86"/>
      <c r="C105" s="242" t="s">
        <v>300</v>
      </c>
      <c r="D105" s="201"/>
      <c r="E105" s="201"/>
      <c r="F105" s="243"/>
      <c r="G105" s="243"/>
      <c r="H105" s="243"/>
      <c r="I105" s="243"/>
      <c r="J105" s="201"/>
      <c r="K105" s="201"/>
      <c r="L105" s="201"/>
      <c r="M105" s="201"/>
      <c r="N105" s="201"/>
      <c r="O105" s="201"/>
      <c r="P105" s="244"/>
      <c r="Q105" s="201"/>
      <c r="R105" s="240"/>
    </row>
    <row r="106" spans="1:18" s="134" customFormat="1" ht="7.5" customHeight="1">
      <c r="A106" s="86"/>
      <c r="B106" s="85"/>
      <c r="C106" s="182"/>
      <c r="D106" s="202"/>
      <c r="E106" s="202"/>
      <c r="F106" s="184"/>
      <c r="G106" s="184"/>
      <c r="H106" s="228"/>
      <c r="I106" s="228"/>
      <c r="J106" s="228"/>
      <c r="K106" s="229"/>
      <c r="L106" s="229"/>
      <c r="M106" s="229"/>
      <c r="N106" s="229"/>
      <c r="O106" s="229"/>
      <c r="P106" s="229"/>
      <c r="Q106" s="229"/>
      <c r="R106" s="181"/>
    </row>
    <row r="107" spans="1:18" s="134" customFormat="1" ht="18" customHeight="1">
      <c r="A107" s="87"/>
      <c r="B107" s="85"/>
      <c r="C107" s="230" t="s">
        <v>301</v>
      </c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181"/>
    </row>
    <row r="108" spans="1:19" s="134" customFormat="1" ht="13.5" customHeight="1">
      <c r="A108" s="87"/>
      <c r="B108" s="87"/>
      <c r="C108" s="87"/>
      <c r="D108" s="103"/>
      <c r="E108" s="87"/>
      <c r="F108" s="87"/>
      <c r="G108" s="87"/>
      <c r="H108" s="87"/>
      <c r="I108" s="87"/>
      <c r="J108" s="87"/>
      <c r="K108"/>
      <c r="M108"/>
      <c r="N108"/>
      <c r="O108" s="187"/>
      <c r="P108" s="187"/>
      <c r="Q108" s="87"/>
      <c r="R108" s="87"/>
      <c r="S108" s="181"/>
    </row>
    <row r="109" spans="1:19" s="134" customFormat="1" ht="18" customHeight="1">
      <c r="A109" s="91"/>
      <c r="B109" s="82"/>
      <c r="C109" s="84"/>
      <c r="D109" s="82"/>
      <c r="E109" s="83"/>
      <c r="F109" s="83"/>
      <c r="G109" s="83"/>
      <c r="H109" s="83"/>
      <c r="I109" s="83"/>
      <c r="J109" s="83"/>
      <c r="K109" s="83"/>
      <c r="L109" s="133"/>
      <c r="M109" s="133"/>
      <c r="N109" s="188"/>
      <c r="O109" s="173"/>
      <c r="P109" s="82"/>
      <c r="R109" s="173"/>
      <c r="S109" s="181"/>
    </row>
    <row r="110" spans="1:19" s="134" customFormat="1" ht="18" customHeight="1">
      <c r="A110" s="87"/>
      <c r="B110" s="87"/>
      <c r="C110" s="182"/>
      <c r="D110" s="196"/>
      <c r="E110" s="196"/>
      <c r="F110" s="184"/>
      <c r="G110" s="184"/>
      <c r="H110" s="184"/>
      <c r="I110" s="184"/>
      <c r="J110" s="184"/>
      <c r="K110" s="196"/>
      <c r="L110" s="196"/>
      <c r="M110" s="196"/>
      <c r="N110" s="196"/>
      <c r="O110" s="196"/>
      <c r="P110" s="196"/>
      <c r="Q110" s="185"/>
      <c r="R110" s="196"/>
      <c r="S110" s="181"/>
    </row>
    <row r="111" spans="1:19" s="134" customFormat="1" ht="18" customHeight="1">
      <c r="A111" s="87"/>
      <c r="B111" s="87"/>
      <c r="C111" s="182"/>
      <c r="D111" s="183"/>
      <c r="E111" s="183"/>
      <c r="F111" s="184"/>
      <c r="G111" s="184"/>
      <c r="H111" s="184"/>
      <c r="I111" s="184"/>
      <c r="J111" s="184"/>
      <c r="K111" s="183"/>
      <c r="L111" s="183"/>
      <c r="M111" s="183"/>
      <c r="N111" s="183"/>
      <c r="O111" s="183"/>
      <c r="P111" s="183"/>
      <c r="Q111" s="185"/>
      <c r="R111" s="183"/>
      <c r="S111" s="181"/>
    </row>
    <row r="112" spans="1:19" s="134" customFormat="1" ht="7.5" customHeight="1">
      <c r="A112" s="86"/>
      <c r="B112" s="85"/>
      <c r="C112" s="182"/>
      <c r="D112" s="183"/>
      <c r="E112" s="183"/>
      <c r="F112" s="184"/>
      <c r="G112" s="184"/>
      <c r="H112" s="228"/>
      <c r="I112" s="228"/>
      <c r="J112" s="228"/>
      <c r="K112" s="228"/>
      <c r="L112" s="229"/>
      <c r="M112" s="229"/>
      <c r="N112" s="229"/>
      <c r="O112" s="229"/>
      <c r="P112" s="229"/>
      <c r="Q112" s="229"/>
      <c r="R112" s="229"/>
      <c r="S112" s="181"/>
    </row>
    <row r="113" spans="1:19" s="134" customFormat="1" ht="18" customHeight="1">
      <c r="A113" s="87"/>
      <c r="B113" s="85"/>
      <c r="C113" s="230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181"/>
    </row>
    <row r="114" spans="1:19" s="134" customFormat="1" ht="51.75" customHeight="1">
      <c r="A114" s="86"/>
      <c r="B114" s="87"/>
      <c r="C114" s="87"/>
      <c r="D114" s="87"/>
      <c r="E114" s="87"/>
      <c r="F114" s="186"/>
      <c r="G114" s="186"/>
      <c r="H114" s="220"/>
      <c r="I114" s="220"/>
      <c r="J114" s="220"/>
      <c r="K114" s="220"/>
      <c r="L114" s="221"/>
      <c r="M114" s="221"/>
      <c r="N114" s="221"/>
      <c r="O114" s="221"/>
      <c r="P114" s="221"/>
      <c r="Q114" s="221"/>
      <c r="R114" s="221"/>
      <c r="S114" s="181"/>
    </row>
    <row r="115" spans="1:19" s="134" customFormat="1" ht="13.5" customHeight="1">
      <c r="A115" s="87"/>
      <c r="B115" s="87"/>
      <c r="C115" s="87"/>
      <c r="D115" s="103"/>
      <c r="E115" s="87"/>
      <c r="F115" s="87"/>
      <c r="G115" s="87"/>
      <c r="H115" s="87"/>
      <c r="I115" s="87"/>
      <c r="J115" s="87"/>
      <c r="K115"/>
      <c r="M115"/>
      <c r="N115"/>
      <c r="O115" s="187"/>
      <c r="P115" s="187"/>
      <c r="Q115" s="87"/>
      <c r="R115" s="87"/>
      <c r="S115" s="181"/>
    </row>
    <row r="116" spans="1:19" s="134" customFormat="1" ht="18" customHeight="1">
      <c r="A116" s="91"/>
      <c r="B116" s="82"/>
      <c r="C116" s="84"/>
      <c r="D116" s="82"/>
      <c r="E116" s="83"/>
      <c r="F116" s="83"/>
      <c r="G116" s="83"/>
      <c r="H116" s="83"/>
      <c r="I116" s="83"/>
      <c r="J116" s="83"/>
      <c r="K116" s="83"/>
      <c r="L116" s="133"/>
      <c r="M116" s="133"/>
      <c r="N116" s="188"/>
      <c r="O116" s="173"/>
      <c r="P116" s="82"/>
      <c r="R116" s="173"/>
      <c r="S116" s="181"/>
    </row>
    <row r="117" spans="1:19" s="134" customFormat="1" ht="18" customHeight="1">
      <c r="A117" s="87"/>
      <c r="B117" s="87"/>
      <c r="C117" s="182"/>
      <c r="D117" s="183"/>
      <c r="E117" s="183"/>
      <c r="F117" s="184"/>
      <c r="G117" s="184"/>
      <c r="H117" s="184"/>
      <c r="I117" s="184"/>
      <c r="J117" s="184"/>
      <c r="K117" s="183"/>
      <c r="L117" s="183"/>
      <c r="M117" s="183"/>
      <c r="N117" s="183"/>
      <c r="O117" s="183"/>
      <c r="P117" s="183"/>
      <c r="Q117" s="185"/>
      <c r="R117" s="183"/>
      <c r="S117" s="181"/>
    </row>
    <row r="118" spans="1:19" s="134" customFormat="1" ht="7.5" customHeight="1">
      <c r="A118" s="86"/>
      <c r="B118" s="85"/>
      <c r="C118" s="182"/>
      <c r="D118" s="183"/>
      <c r="E118" s="183"/>
      <c r="F118" s="184"/>
      <c r="G118" s="184"/>
      <c r="H118" s="228"/>
      <c r="I118" s="228"/>
      <c r="J118" s="228"/>
      <c r="K118" s="228"/>
      <c r="L118" s="229"/>
      <c r="M118" s="229"/>
      <c r="N118" s="229"/>
      <c r="O118" s="229"/>
      <c r="P118" s="229"/>
      <c r="Q118" s="229"/>
      <c r="R118" s="229"/>
      <c r="S118" s="181"/>
    </row>
    <row r="119" spans="1:19" s="134" customFormat="1" ht="18" customHeight="1">
      <c r="A119" s="87"/>
      <c r="B119" s="85"/>
      <c r="C119" s="230" t="s">
        <v>257</v>
      </c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181"/>
    </row>
    <row r="120" spans="1:19" s="134" customFormat="1" ht="51.75" customHeight="1">
      <c r="A120" s="86"/>
      <c r="B120" s="87"/>
      <c r="C120" s="87"/>
      <c r="D120" s="87"/>
      <c r="E120" s="87"/>
      <c r="F120" s="186"/>
      <c r="G120" s="186"/>
      <c r="H120" s="220"/>
      <c r="I120" s="220"/>
      <c r="J120" s="220"/>
      <c r="K120" s="220"/>
      <c r="L120" s="221"/>
      <c r="M120" s="221"/>
      <c r="N120" s="221"/>
      <c r="O120" s="221"/>
      <c r="P120" s="221"/>
      <c r="Q120" s="221"/>
      <c r="R120" s="221"/>
      <c r="S120" s="181"/>
    </row>
    <row r="121" spans="1:28" ht="30" customHeight="1">
      <c r="A121" s="92" t="s">
        <v>164</v>
      </c>
      <c r="B121" s="86"/>
      <c r="C121" s="61" t="s">
        <v>173</v>
      </c>
      <c r="D121" s="82"/>
      <c r="E121" s="82"/>
      <c r="F121" s="82"/>
      <c r="K121" s="82"/>
      <c r="L121" s="82"/>
      <c r="M121" s="82"/>
      <c r="N121" s="85"/>
      <c r="O121" s="189"/>
      <c r="P121" s="190"/>
      <c r="Q121" s="87"/>
      <c r="R121" s="173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</row>
    <row r="122" spans="1:28" ht="30" customHeight="1">
      <c r="A122" s="91"/>
      <c r="B122" s="68"/>
      <c r="C122" s="82"/>
      <c r="D122" s="82"/>
      <c r="E122" s="66"/>
      <c r="F122" s="66"/>
      <c r="K122" s="66"/>
      <c r="L122" s="66"/>
      <c r="M122" s="66"/>
      <c r="N122" s="85"/>
      <c r="O122" s="191"/>
      <c r="P122" s="192"/>
      <c r="Q122" s="68"/>
      <c r="R122" s="173"/>
      <c r="S122" s="66"/>
      <c r="T122" s="67"/>
      <c r="U122" s="66"/>
      <c r="V122" s="66"/>
      <c r="W122" s="66"/>
      <c r="X122" s="66"/>
      <c r="Y122" s="66"/>
      <c r="Z122" s="66"/>
      <c r="AA122" s="66"/>
      <c r="AB122" s="66"/>
    </row>
    <row r="123" spans="1:28" ht="30" customHeight="1">
      <c r="A123" s="91"/>
      <c r="B123" s="66"/>
      <c r="C123" s="82"/>
      <c r="D123" s="82"/>
      <c r="E123" s="66"/>
      <c r="F123" s="66"/>
      <c r="K123" s="66"/>
      <c r="L123" s="66"/>
      <c r="M123" s="66"/>
      <c r="O123" s="173"/>
      <c r="P123" s="193"/>
      <c r="Q123" s="59"/>
      <c r="R123" s="173"/>
      <c r="S123" s="66"/>
      <c r="T123" s="67"/>
      <c r="U123" s="66"/>
      <c r="V123" s="66"/>
      <c r="W123" s="66"/>
      <c r="X123" s="66"/>
      <c r="Y123" s="66"/>
      <c r="Z123" s="66"/>
      <c r="AA123" s="66"/>
      <c r="AB123" s="66"/>
    </row>
    <row r="124" spans="1:28" ht="30" customHeight="1">
      <c r="A124" s="91"/>
      <c r="C124" s="82"/>
      <c r="D124" s="82"/>
      <c r="R124" s="173"/>
      <c r="S124" s="66"/>
      <c r="T124" s="67"/>
      <c r="U124" s="66"/>
      <c r="V124" s="66"/>
      <c r="W124" s="66"/>
      <c r="X124" s="66"/>
      <c r="Y124" s="66"/>
      <c r="Z124" s="66"/>
      <c r="AA124" s="66"/>
      <c r="AB124" s="66"/>
    </row>
    <row r="125" spans="1:4" ht="30" customHeight="1">
      <c r="A125" s="91"/>
      <c r="C125" s="82"/>
      <c r="D125" s="82"/>
    </row>
    <row r="126" spans="1:4" ht="30" customHeight="1">
      <c r="A126" s="91"/>
      <c r="C126" s="82"/>
      <c r="D126" s="82"/>
    </row>
    <row r="127" spans="1:4" ht="30" customHeight="1">
      <c r="A127" s="91"/>
      <c r="C127" s="82"/>
      <c r="D127" s="82"/>
    </row>
    <row r="128" spans="1:4" ht="30" customHeight="1">
      <c r="A128" s="91"/>
      <c r="C128" s="82"/>
      <c r="D128" s="82"/>
    </row>
    <row r="129" spans="1:4" ht="13.5">
      <c r="A129" s="91"/>
      <c r="C129" s="82"/>
      <c r="D129" s="82"/>
    </row>
    <row r="130" spans="1:4" ht="13.5">
      <c r="A130" s="91"/>
      <c r="C130" s="82"/>
      <c r="D130" s="82"/>
    </row>
    <row r="131" spans="1:4" ht="13.5">
      <c r="A131" s="91"/>
      <c r="C131" s="82"/>
      <c r="D131" s="82"/>
    </row>
    <row r="132" spans="1:4" ht="13.5">
      <c r="A132" s="91"/>
      <c r="C132" s="82"/>
      <c r="D132" s="82"/>
    </row>
    <row r="133" spans="1:4" ht="13.5">
      <c r="A133" s="91"/>
      <c r="C133" s="82"/>
      <c r="D133" s="82"/>
    </row>
    <row r="134" spans="1:4" ht="13.5">
      <c r="A134" s="91"/>
      <c r="C134" s="82"/>
      <c r="D134" s="82"/>
    </row>
    <row r="135" spans="1:4" ht="13.5">
      <c r="A135" s="91"/>
      <c r="C135" s="82"/>
      <c r="D135" s="82"/>
    </row>
    <row r="136" spans="1:4" ht="13.5">
      <c r="A136" s="91"/>
      <c r="C136" s="82"/>
      <c r="D136" s="82"/>
    </row>
    <row r="137" spans="1:4" ht="13.5">
      <c r="A137" s="91"/>
      <c r="C137" s="82"/>
      <c r="D137" s="82"/>
    </row>
    <row r="138" spans="1:4" ht="13.5">
      <c r="A138" s="91"/>
      <c r="C138" s="82"/>
      <c r="D138" s="82"/>
    </row>
    <row r="139" spans="1:4" ht="13.5">
      <c r="A139" s="91"/>
      <c r="C139" s="82"/>
      <c r="D139" s="82"/>
    </row>
    <row r="140" spans="1:4" ht="13.5">
      <c r="A140" s="91"/>
      <c r="C140" s="82"/>
      <c r="D140" s="82"/>
    </row>
    <row r="141" spans="1:4" ht="13.5">
      <c r="A141" s="91"/>
      <c r="C141" s="82"/>
      <c r="D141" s="82"/>
    </row>
    <row r="142" spans="1:4" ht="13.5">
      <c r="A142" s="91"/>
      <c r="C142" s="82"/>
      <c r="D142" s="82"/>
    </row>
    <row r="143" spans="1:4" ht="13.5">
      <c r="A143" s="91"/>
      <c r="C143" s="82"/>
      <c r="D143" s="82"/>
    </row>
    <row r="144" spans="1:4" ht="13.5">
      <c r="A144" s="91"/>
      <c r="C144" s="82"/>
      <c r="D144" s="82"/>
    </row>
    <row r="145" spans="1:4" ht="13.5">
      <c r="A145" s="91"/>
      <c r="C145" s="82"/>
      <c r="D145" s="82"/>
    </row>
    <row r="146" spans="1:4" ht="13.5">
      <c r="A146" s="91"/>
      <c r="C146" s="82"/>
      <c r="D146" s="82"/>
    </row>
    <row r="147" spans="1:4" ht="13.5">
      <c r="A147" s="91"/>
      <c r="C147" s="82"/>
      <c r="D147" s="82"/>
    </row>
    <row r="148" spans="1:4" ht="13.5">
      <c r="A148" s="91"/>
      <c r="C148" s="82"/>
      <c r="D148" s="82"/>
    </row>
    <row r="149" spans="1:4" ht="13.5">
      <c r="A149" s="91"/>
      <c r="C149" s="82"/>
      <c r="D149" s="82"/>
    </row>
    <row r="150" ht="13.5">
      <c r="A150" s="91"/>
    </row>
  </sheetData>
  <sheetProtection/>
  <mergeCells count="15">
    <mergeCell ref="C119:R119"/>
    <mergeCell ref="H120:R120"/>
    <mergeCell ref="A3:Q3"/>
    <mergeCell ref="H101:R101"/>
    <mergeCell ref="K103:R103"/>
    <mergeCell ref="K102:R102"/>
    <mergeCell ref="K104:R104"/>
    <mergeCell ref="H112:R112"/>
    <mergeCell ref="C113:R113"/>
    <mergeCell ref="H114:R114"/>
    <mergeCell ref="A1:Q1"/>
    <mergeCell ref="A2:Q2"/>
    <mergeCell ref="H118:R118"/>
    <mergeCell ref="H106:Q106"/>
    <mergeCell ref="C107:Q107"/>
  </mergeCells>
  <printOptions/>
  <pageMargins left="0.3937007874015748" right="0.2755905511811024" top="0.3937007874015748" bottom="0.3937007874015748" header="0.31496062992125984" footer="0.31496062992125984"/>
  <pageSetup fitToHeight="0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2021-05-12T08:43:05Z</cp:lastPrinted>
  <dcterms:created xsi:type="dcterms:W3CDTF">2011-04-14T09:02:26Z</dcterms:created>
  <dcterms:modified xsi:type="dcterms:W3CDTF">2021-05-12T09:13:13Z</dcterms:modified>
  <cp:category/>
  <cp:version/>
  <cp:contentType/>
  <cp:contentStatus/>
</cp:coreProperties>
</file>